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Summary" sheetId="2" state="visible" r:id="rId4"/>
    <sheet name="Inputs" sheetId="3" state="visible" r:id="rId5"/>
    <sheet name="Fee schedule" sheetId="4" state="visible" r:id="rId6"/>
    <sheet name="Calculator" sheetId="5" state="visible" r:id="rId7"/>
    <sheet name="Checks" sheetId="6" state="visible" r:id="rId8"/>
    <sheet name="Research log" sheetId="7" state="visible" r:id="rId9"/>
  </sheets>
  <definedNames>
    <definedName function="false" hidden="false" name="Depop_Buyer_Fix" vbProcedure="false">'Fee schedule'!$G$22</definedName>
    <definedName function="false" hidden="false" name="Depop_Buyer_Pct" vbProcedure="false">'Fee schedule'!$F$22</definedName>
    <definedName function="false" hidden="false" name="Depop_Proc_Fix" vbProcedure="false">'Fee schedule'!$G$21</definedName>
    <definedName function="false" hidden="false" name="Depop_Proc_Pct" vbProcedure="false">'Fee schedule'!$F$21</definedName>
    <definedName function="false" hidden="false" name="eBayBiz_FVF_Clothing" vbProcedure="false">'Fee schedule'!$F$14</definedName>
    <definedName function="false" hidden="false" name="eBayBiz_FVF_Other" vbProcedure="false">'Fee schedule'!$F$15</definedName>
    <definedName function="false" hidden="false" name="eBayBiz_Listing" vbProcedure="false">'Fee schedule'!$G$19</definedName>
    <definedName function="false" hidden="false" name="eBayBiz_PerOrder_High" vbProcedure="false">'Fee schedule'!$G$17</definedName>
    <definedName function="false" hidden="false" name="eBayBiz_PerOrder_Low" vbProcedure="false">'Fee schedule'!$G$16</definedName>
    <definedName function="false" hidden="false" name="eBayBiz_PerOrder_Threshold" vbProcedure="false">'Fee schedule'!$I$16</definedName>
    <definedName function="false" hidden="false" name="eBayBiz_ROF" vbProcedure="false">'Fee schedule'!$F$18</definedName>
    <definedName function="false" hidden="false" name="eBayBPF_Fix" vbProcedure="false">'Fee schedule'!$G$9</definedName>
    <definedName function="false" hidden="false" name="eBayBPF_T1" vbProcedure="false">'Fee schedule'!$F$10</definedName>
    <definedName function="false" hidden="false" name="eBayBPF_T1_To" vbProcedure="false">'Fee schedule'!$I$10</definedName>
    <definedName function="false" hidden="false" name="eBayBPF_T2" vbProcedure="false">'Fee schedule'!$F$11</definedName>
    <definedName function="false" hidden="false" name="eBayBPF_T2_To" vbProcedure="false">'Fee schedule'!$I$11</definedName>
    <definedName function="false" hidden="false" name="eBayBPF_T3" vbProcedure="false">'Fee schedule'!$F$12</definedName>
    <definedName function="false" hidden="false" name="eBayBPF_T3_To" vbProcedure="false">'Fee schedule'!$I$12</definedName>
    <definedName function="false" hidden="false" name="eBay_Category" vbProcedure="false">Inputs!$B$12</definedName>
    <definedName function="false" hidden="false" name="Etsy_Listing_USD" vbProcedure="false">'Fee schedule'!$G$23</definedName>
    <definedName function="false" hidden="false" name="Etsy_Proc_Fix" vbProcedure="false">'Fee schedule'!$G$25</definedName>
    <definedName function="false" hidden="false" name="Etsy_Proc_Pct" vbProcedure="false">'Fee schedule'!$F$25</definedName>
    <definedName function="false" hidden="false" name="Etsy_ROF" vbProcedure="false">'Fee schedule'!$F$26</definedName>
    <definedName function="false" hidden="false" name="Etsy_Txn" vbProcedure="false">'Fee schedule'!$F$24</definedName>
    <definedName function="false" hidden="false" name="GBPUSD" vbProcedure="false">Inputs!$B$11</definedName>
    <definedName function="false" hidden="false" name="Postage" vbProcedure="false">Inputs!$B$9</definedName>
    <definedName function="false" hidden="false" name="Price_A" vbProcedure="false">Inputs!$B$5</definedName>
    <definedName function="false" hidden="false" name="Price_B" vbProcedure="false">Inputs!$B$6</definedName>
    <definedName function="false" hidden="false" name="Price_C" vbProcedure="false">Inputs!$B$7</definedName>
    <definedName function="false" hidden="false" name="Price_D" vbProcedure="false">Inputs!$B$8</definedName>
    <definedName function="false" hidden="false" name="TikTok_Comm" vbProcedure="false">'Fee schedule'!$F$29</definedName>
    <definedName function="false" hidden="false" name="TikTok_SelfShip" vbProcedure="false">'Fee schedule'!$G$30</definedName>
    <definedName function="false" hidden="false" name="VAT_on_fees" vbProcedure="false">Inputs!$B$10</definedName>
    <definedName function="false" hidden="false" name="Vinted_High_Fix" vbProcedure="false">'Fee schedule'!$G$7</definedName>
    <definedName function="false" hidden="false" name="Vinted_High_Pct" vbProcedure="false">'Fee schedule'!$F$7</definedName>
    <definedName function="false" hidden="false" name="Vinted_Low_Fix" vbProcedure="false">'Fee schedule'!$G$5</definedName>
    <definedName function="false" hidden="false" name="Vinted_Low_Pct" vbProcedure="false">'Fee schedule'!$F$5</definedName>
    <definedName function="false" hidden="false" name="Vinted_Mid_Fix" vbProcedure="false">'Fee schedule'!$G$6</definedName>
    <definedName function="false" hidden="false" name="Vinted_Mid_Pct" vbProcedure="false">'Fee schedule'!$F$6</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<sst xmlns="http://schemas.openxmlformats.org/spreadsheetml/2006/main" count="694" uniqueCount="414">
  <si>
    <t xml:space="preserve">What you actually keep: UK selling platform fees</t>
  </si>
  <si>
    <t xml:space="preserve">Vinted, eBay, Depop, Etsy and TikTok Shop. Fees checked 21 Oct 2026. Built for platformpresence.com.</t>
  </si>
  <si>
    <t xml:space="preserve">The question</t>
  </si>
  <si>
    <t xml:space="preserve">If you sell an item on a UK platform, how much do you actually keep, and how much extra does your buyer pay?</t>
  </si>
  <si>
    <t xml:space="preserve">Several platforms now charge sellers nothing and charge the buyer instead. So this model looks at BOTH sides of every sale, not just seller fees.</t>
  </si>
  <si>
    <t xml:space="preserve">Three numbers to read</t>
  </si>
  <si>
    <t xml:space="preserve">Buyer pays for the item: the price plus any buyer fee (postage shown separately).</t>
  </si>
  <si>
    <t xml:space="preserve">Seller keeps: what is left after every platform fee, including VAT on fees where the seller cannot reclaim it.</t>
  </si>
  <si>
    <t xml:space="preserve">Fee wedge: all fees on both sides as a % of what the buyer pays for the item. The fairest single comparison between platforms.</t>
  </si>
  <si>
    <t xml:space="preserve">Two personas, because platforms allow different things</t>
  </si>
  <si>
    <t xml:space="preserve">The declutterer: a private person selling a used item. Vinted, eBay (private), Depop.</t>
  </si>
  <si>
    <t xml:space="preserve">The small seller: a sole trader selling new or handmade goods. eBay (business), Etsy, TikTok Shop, Vinted Pro, Depop.</t>
  </si>
  <si>
    <t xml:space="preserve">Etsy only allows handmade, vintage (20+ years) and craft supplies. TikTok Shop largely excludes second-hand goods.</t>
  </si>
  <si>
    <t xml:space="preserve">How to use the workbook</t>
  </si>
  <si>
    <t xml:space="preserve">1. Inputs: change the blue cells on yellow (prices, postage, VAT, exchange rate, eBay category).</t>
  </si>
  <si>
    <t xml:space="preserve">2. Summary: the headline table and a chart.</t>
  </si>
  <si>
    <t xml:space="preserve">3. Calculator: every fee line for every platform at four prices. Formulas use named fee parameters, so they read like sentences.</t>
  </si>
  <si>
    <t xml:space="preserve">4. Fee schedule: every fee number used, with its source link, date checked and a confidence rating.</t>
  </si>
  <si>
    <t xml:space="preserve">5. Checks: the model reproduces the platforms' own worked examples. All must say PASS.</t>
  </si>
  <si>
    <t xml:space="preserve">6. Research log: each step taken, what was found, what was decided, and where sources disagreed.</t>
  </si>
  <si>
    <t xml:space="preserve">Assumptions (all changeable on Inputs)</t>
  </si>
  <si>
    <t xml:space="preserve">Postage of £3.29 is paid by the buyer and passes straight through to the carrier.</t>
  </si>
  <si>
    <t xml:space="preserve">The seller is not VAT-registered, so VAT on fees quoted excluding VAT (eBay business, Etsy) is a real cost.</t>
  </si>
  <si>
    <t xml:space="preserve">One listing per sale (for eBay business and Etsy listing fees). No boosts, ads, promotions, refunds, international sales or introductory rates.</t>
  </si>
  <si>
    <t xml:space="preserve">Known limits</t>
  </si>
  <si>
    <t xml:space="preserve">Vinted publishes a range for its buyer fee and Depop publishes a cap, not exact formulas. Their figures are estimates; the low/central/high Vinted columns show the spread.</t>
  </si>
  <si>
    <t xml:space="preserve">TikTok Shop's own fee pages need a seller login; figures come from sources quoting its documentation (medium confidence).</t>
  </si>
  <si>
    <t xml:space="preserve">Fees change often. Re-check every source on 'Fee schedule' before publishing or relying on the numbers.</t>
  </si>
  <si>
    <t xml:space="preserve">This is an educational comparison, not tax, financial or accounting advice.</t>
  </si>
  <si>
    <t xml:space="preserve">Colour key</t>
  </si>
  <si>
    <t xml:space="preserve">Blue text on yellow: an input you can change. Blue text: a sourced fee number. Black: a formula. Green: pulled from another sheet.</t>
  </si>
  <si>
    <t xml:space="preserve">Findings at the default inputs (typed text: these do NOT update if you change Inputs)</t>
  </si>
  <si>
    <t xml:space="preserve">1. At £20, a private seller keeps the full £20 on Vinted and eBay. The buyer pays £21.50 on eBay and an estimated £21.70 on Vinted (published range £20.90 to £22.40).</t>
  </si>
  <si>
    <t xml:space="preserve">2. Depop: the private seller keeps £19.02 and the buyer pays up to £22.00. All fees come to 13.5% of what the buyer pays, nearly double eBay private's 7.0%.</t>
  </si>
  <si>
    <t xml:space="preserve">3. Vinted's published buyer-fee range is wider than the gap between Vinted and eBay, so which is cheaper for buyers cannot be settled from what Vinted publishes.</t>
  </si>
  <si>
    <t xml:space="preserve">4. Small sellers (not VAT-registered) keep £15.74 on eBay business (clothing), £16.51 on Etsy, £17.40 on TikTok Shop, £19.02 on Depop and £20.00 on Vinted Pro, from a £20 sale.</t>
  </si>
  <si>
    <t xml:space="preserve">5. eBay business takes 21.3% of what the buyer pays, about 2.7x Vinted Pro's central estimate (7.8%). The seller keeps £4.26 less per £20 sale on eBay business.</t>
  </si>
  <si>
    <t xml:space="preserve">6. VAT on fees adds £0.71 per £20 sale on eBay business and £0.58 on Etsy for non-registered sellers. eBay business, Etsy, TikTok Shop and Depop also charge their percentages on postage.</t>
  </si>
  <si>
    <t xml:space="preserve">7. Fixed charges bite on cheap items: at £10, fees are 27.9% of what the buyer pays on eBay business and 19.0% on Depop.</t>
  </si>
  <si>
    <t xml:space="preserve">Summary: what the buyer pays and what the seller keeps</t>
  </si>
  <si>
    <t xml:space="preserve">THE DECLUTTERER: private person selling a used item</t>
  </si>
  <si>
    <t xml:space="preserve">Platform</t>
  </si>
  <si>
    <t xml:space="preserve">Buyer pays for the item (excl. postage)</t>
  </si>
  <si>
    <t xml:space="preserve">Seller keeps</t>
  </si>
  <si>
    <t xml:space="preserve">Fee wedge</t>
  </si>
  <si>
    <t xml:space="preserve">Vinted (low end)</t>
  </si>
  <si>
    <t xml:space="preserve">Vinted (central estimate)</t>
  </si>
  <si>
    <t xml:space="preserve">Vinted (high end)</t>
  </si>
  <si>
    <t xml:space="preserve">eBay (private)</t>
  </si>
  <si>
    <t xml:space="preserve">Depop</t>
  </si>
  <si>
    <t xml:space="preserve">THE SMALL SELLER: sole trader selling new or handmade goods</t>
  </si>
  <si>
    <t xml:space="preserve">eBay (business, no Shop)</t>
  </si>
  <si>
    <t xml:space="preserve">Etsy</t>
  </si>
  <si>
    <t xml:space="preserve">TikTok Shop (self-shipped)</t>
  </si>
  <si>
    <t xml:space="preserve">Vinted Pro (central estimate)</t>
  </si>
  <si>
    <t xml:space="preserve">Depop (business)</t>
  </si>
  <si>
    <t xml:space="preserve">How to read this: 'Buyer pays for the item' is the price plus any buyer fee. 'Seller keeps' is what is left after every platform fee (and VAT on fees), with postage passed straight through.</t>
  </si>
  <si>
    <t xml:space="preserve">The FEE WEDGE is the fairest single comparison: all fees on both sides, as a share of what the buyer pays for the item. A platform with 'no selling fees' can still have a large wedge, because the buyer pays it.</t>
  </si>
  <si>
    <t xml:space="preserve">Vinted and Depop publish ranges or caps for their buyer fees, not exact formulas, so their figures are estimates. See 'Fee schedule' for each source and confidence rating.</t>
  </si>
  <si>
    <t xml:space="preserve">Etsy: only handmade, vintage (20+ years) or craft supplies. TikTok Shop: largely new goods. Compare the small-seller rows only for goods each platform allows.</t>
  </si>
  <si>
    <t xml:space="preserve">Chart data: fee wedge at Scenario B</t>
  </si>
  <si>
    <t xml:space="preserve">Inputs: change the blue cells on yellow, everything else recalculates</t>
  </si>
  <si>
    <t xml:space="preserve">Blue text on yellow = an assumption you can change. Black = formula. Green = pulled from another sheet.</t>
  </si>
  <si>
    <t xml:space="preserve">Input</t>
  </si>
  <si>
    <t xml:space="preserve">Value</t>
  </si>
  <si>
    <t xml:space="preserve">Unit</t>
  </si>
  <si>
    <t xml:space="preserve">Why this value / source</t>
  </si>
  <si>
    <t xml:space="preserve">Scenario A item price</t>
  </si>
  <si>
    <t xml:space="preserve">£</t>
  </si>
  <si>
    <t xml:space="preserve">Cheap item: fixed per-order charges bite hardest here.</t>
  </si>
  <si>
    <t xml:space="preserve">Scenario B item price</t>
  </si>
  <si>
    <t xml:space="preserve">Typical second-hand clothing price; the article's headline example.</t>
  </si>
  <si>
    <t xml:space="preserve">Scenario C item price</t>
  </si>
  <si>
    <t xml:space="preserve">Mid-value item, to show how percentage fees scale.</t>
  </si>
  <si>
    <t xml:space="preserve">Your own item price (Scenario D)</t>
  </si>
  <si>
    <t xml:space="preserve">Try any price here. Shown as Scenario D on Calculator and Summary.</t>
  </si>
  <si>
    <t xml:space="preserve">Postage paid by the buyer</t>
  </si>
  <si>
    <t xml:space="preserve">Assumed equal to the label cost, so it passes straight through. Evri small parcel under 1kg from £3.29 (ShippyPro UK courier costs guide, 2026). On Vinted/Depop the buyer pays the platform for a prepaid label; the net effect is the same.</t>
  </si>
  <si>
    <t xml:space="preserve">VAT added to fees that platforms quote excluding VAT</t>
  </si>
  <si>
    <t xml:space="preserve">%</t>
  </si>
  <si>
    <t xml:space="preserve">20% for a seller who is NOT VAT-registered (most small sellers; registration threshold £90,000 turnover). Set to 0% to see fees before VAT. Applies only to eBay business and Etsy, whose fee pages quote fees excluding VAT. Other VAT effects for registered sellers are not modelled.</t>
  </si>
  <si>
    <t xml:space="preserve">Exchange rate: US dollars per £1</t>
  </si>
  <si>
    <t xml:space="preserve">$</t>
  </si>
  <si>
    <t xml:space="preserve">Used only to convert Etsy's $0.20 listing fee. GBP/USD closed around 1.32 in early October 2026 (currency-converter.org.uk, 3 Oct 2026).</t>
  </si>
  <si>
    <t xml:space="preserve">eBay business: item category</t>
  </si>
  <si>
    <t xml:space="preserve">Clothing</t>
  </si>
  <si>
    <t xml:space="preserve">list</t>
  </si>
  <si>
    <t xml:space="preserve">Choose 'Clothing' (Clothes, Shoes &amp; Accessories: 11.9%) or 'Everything else' (12.9%). eBay fee page for business sellers, updated 30 Sep 2026.</t>
  </si>
  <si>
    <t xml:space="preserve">Fee schedule: every number the model uses, with its source</t>
  </si>
  <si>
    <t xml:space="preserve">Checked 21 Oct 2026. Rates and fixed amounts in blue are the only fee numbers in the workbook; Calculator formulas refer to them by name (shown in column P). Change a rate here and every scenario updates.</t>
  </si>
  <si>
    <t xml:space="preserve">ID</t>
  </si>
  <si>
    <t xml:space="preserve">Seller type</t>
  </si>
  <si>
    <t xml:space="preserve">Fee line</t>
  </si>
  <si>
    <t xml:space="preserve">Paid by</t>
  </si>
  <si>
    <t xml:space="preserve">Rate</t>
  </si>
  <si>
    <t xml:space="preserve">Fixed amount</t>
  </si>
  <si>
    <t xml:space="preserve">Band from (£)</t>
  </si>
  <si>
    <t xml:space="preserve">Band to (£)</t>
  </si>
  <si>
    <t xml:space="preserve">Charged on</t>
  </si>
  <si>
    <t xml:space="preserve">VAT treatment</t>
  </si>
  <si>
    <t xml:space="preserve">Confidence</t>
  </si>
  <si>
    <t xml:space="preserve">Source</t>
  </si>
  <si>
    <t xml:space="preserve">Date checked</t>
  </si>
  <si>
    <t xml:space="preserve">Notes</t>
  </si>
  <si>
    <t xml:space="preserve">Name used in formulas</t>
  </si>
  <si>
    <t xml:space="preserve">V1</t>
  </si>
  <si>
    <t xml:space="preserve">Vinted</t>
  </si>
  <si>
    <t xml:space="preserve">Private and Pro</t>
  </si>
  <si>
    <t xml:space="preserve">Vinted fee (formerly Buyer Protection): LOW end of published range</t>
  </si>
  <si>
    <t xml:space="preserve">Buyer</t>
  </si>
  <si>
    <t xml:space="preserve">Item or bundle price</t>
  </si>
  <si>
    <t xml:space="preserve">Included in fee</t>
  </si>
  <si>
    <t xml:space="preserve">Medium: Vinted publishes a range, not a formula</t>
  </si>
  <si>
    <t xml:space="preserve">https://www.vinted.co.uk/pricelist</t>
  </si>
  <si>
    <t xml:space="preserve">21 Oct 2026</t>
  </si>
  <si>
    <t xml:space="preserve">Vinted UK: 'usually 3% to 8% + £0.3 to £0.8'. Varies by item, order value and bundle.</t>
  </si>
  <si>
    <t xml:space="preserve">Vinted_Low_Pct, Vinted_Low_Fix</t>
  </si>
  <si>
    <t xml:space="preserve">V2</t>
  </si>
  <si>
    <t xml:space="preserve">Vinted fee: CENTRAL ESTIMATE</t>
  </si>
  <si>
    <t xml:space="preserve">Low-medium: estimate, not published by Vinted UK</t>
  </si>
  <si>
    <t xml:space="preserve">https://www.vinted.co.uk/help/342-buyer-protection-fee-on-vinted</t>
  </si>
  <si>
    <t xml:space="preserve">5% + £0.70 is the figure most guides quote (it is Vinted's usual US/EU formula). Inside the UK range, but unconfirmed for the UK.</t>
  </si>
  <si>
    <t xml:space="preserve">Vinted_Mid_Pct, Vinted_Mid_Fix</t>
  </si>
  <si>
    <t xml:space="preserve">V3</t>
  </si>
  <si>
    <t xml:space="preserve">Vinted fee: HIGH end of published range</t>
  </si>
  <si>
    <t xml:space="preserve">Upper end of Vinted's published UK range.</t>
  </si>
  <si>
    <t xml:space="preserve">Vinted_High_Pct, Vinted_High_Fix</t>
  </si>
  <si>
    <t xml:space="preserve">V4</t>
  </si>
  <si>
    <t xml:space="preserve">Selling fee</t>
  </si>
  <si>
    <t xml:space="preserve">Seller</t>
  </si>
  <si>
    <t xml:space="preserve">-</t>
  </si>
  <si>
    <t xml:space="preserve">High</t>
  </si>
  <si>
    <t xml:space="preserve">https://vinted.co.uk/help/1653</t>
  </si>
  <si>
    <t xml:space="preserve">'There are still no selling fees on Vinted.' Fee renamed 'Vinted fee'; calculation unchanged. Optional bumps/showcase not modelled.</t>
  </si>
  <si>
    <t xml:space="preserve">E1</t>
  </si>
  <si>
    <t xml:space="preserve">eBay</t>
  </si>
  <si>
    <t xml:space="preserve">Private (UK)</t>
  </si>
  <si>
    <t xml:space="preserve">Buyer Protection fee: fixed part</t>
  </si>
  <si>
    <t xml:space="preserve">Per item</t>
  </si>
  <si>
    <t xml:space="preserve">Included (20% UK VAT)</t>
  </si>
  <si>
    <t xml:space="preserve">https://www.ebay.co.uk/help/selling/selling/pricing-items/buyer-protection-information-sellers?id=5595</t>
  </si>
  <si>
    <t xml:space="preserve">Charged once per order for multiple identical items.</t>
  </si>
  <si>
    <t xml:space="preserve">eBayBPF_Fix</t>
  </si>
  <si>
    <t xml:space="preserve">E2</t>
  </si>
  <si>
    <t xml:space="preserve">Buyer Protection fee: band 1</t>
  </si>
  <si>
    <t xml:space="preserve">Item price (not postage)</t>
  </si>
  <si>
    <t xml:space="preserve">eBay's own examples: £5 item -&gt; £0.45; £20 item -&gt; £1.50 (tested on Checks sheet).</t>
  </si>
  <si>
    <t xml:space="preserve">eBayBPF_T1, eBayBPF_T1_To</t>
  </si>
  <si>
    <t xml:space="preserve">E3</t>
  </si>
  <si>
    <t xml:space="preserve">Buyer Protection fee: band 2</t>
  </si>
  <si>
    <t xml:space="preserve">eBayBPF_T2, eBayBPF_T2_To</t>
  </si>
  <si>
    <t xml:space="preserve">E4</t>
  </si>
  <si>
    <t xml:space="preserve">Buyer Protection fee: band 3</t>
  </si>
  <si>
    <t xml:space="preserve">No further fee on any portion above £4,000.</t>
  </si>
  <si>
    <t xml:space="preserve">eBayBPF_T3, eBayBPF_T3_To</t>
  </si>
  <si>
    <t xml:space="preserve">E5</t>
  </si>
  <si>
    <t xml:space="preserve">Selling fees</t>
  </si>
  <si>
    <t xml:space="preserve">No transaction fees except Vehicles; 300 free listings a month. International buyers trigger a 3% fee (not modelled).</t>
  </si>
  <si>
    <t xml:space="preserve">B1</t>
  </si>
  <si>
    <t xml:space="preserve">Business</t>
  </si>
  <si>
    <t xml:space="preserve">Final value fee: Clothes, Shoes &amp; Accessories</t>
  </si>
  <si>
    <t xml:space="preserve">Item price + postage + any taxes</t>
  </si>
  <si>
    <t xml:space="preserve">Excludes VAT</t>
  </si>
  <si>
    <t xml:space="preserve">https://www.ebay.co.uk/help/selling/fees-credits-invoices/store-selling-fees?id=4809</t>
  </si>
  <si>
    <t xml:space="preserve">Page last updated 30 Sep 2026. Women's bags and trainers have their own rates.</t>
  </si>
  <si>
    <t xml:space="preserve">eBayBiz_FVF_Clothing</t>
  </si>
  <si>
    <t xml:space="preserve">B2</t>
  </si>
  <si>
    <t xml:space="preserve">Final value fee: Everything else</t>
  </si>
  <si>
    <t xml:space="preserve">Other categories range from 5% to 14.9%; check the category table.</t>
  </si>
  <si>
    <t xml:space="preserve">eBayBiz_FVF_Other</t>
  </si>
  <si>
    <t xml:space="preserve">B3</t>
  </si>
  <si>
    <t xml:space="preserve">Per-order fee: orders up to the threshold</t>
  </si>
  <si>
    <t xml:space="preserve">Per order</t>
  </si>
  <si>
    <t xml:space="preserve">'For orders £10.00 or less the per-order fee is £0.30.' Modelled on item + postage.</t>
  </si>
  <si>
    <t xml:space="preserve">eBayBiz_PerOrder_Low, eBayBiz_PerOrder_Threshold</t>
  </si>
  <si>
    <t xml:space="preserve">B4</t>
  </si>
  <si>
    <t xml:space="preserve">Per-order fee: orders over the threshold</t>
  </si>
  <si>
    <t xml:space="preserve">Raised from £0.30 on 12 Feb 2026.</t>
  </si>
  <si>
    <t xml:space="preserve">eBayBiz_PerOrder_High</t>
  </si>
  <si>
    <t xml:space="preserve">B5</t>
  </si>
  <si>
    <t xml:space="preserve">Regulatory operating fee</t>
  </si>
  <si>
    <t xml:space="preserve">eBayBiz_ROF</t>
  </si>
  <si>
    <t xml:space="preserve">B6</t>
  </si>
  <si>
    <t xml:space="preserve">Listing fee without a Shop subscription</t>
  </si>
  <si>
    <t xml:space="preserve">Per listing (assumes one listing per sale)</t>
  </si>
  <si>
    <t xml:space="preserve">Shop subscriptions (£27+/month) include free listings; not modelled.</t>
  </si>
  <si>
    <t xml:space="preserve">eBayBiz_Listing</t>
  </si>
  <si>
    <t xml:space="preserve">D1</t>
  </si>
  <si>
    <t xml:space="preserve">UK seller (private or business)</t>
  </si>
  <si>
    <t xml:space="preserve">https://depophelp.zendesk.com/hc/en-gb/articles/360001791127-Seller-fees-and-charges</t>
  </si>
  <si>
    <t xml:space="preserve">'No Depop Selling fees will be charged to sellers based in the UK, US, or AUS.'</t>
  </si>
  <si>
    <t xml:space="preserve">D2</t>
  </si>
  <si>
    <t xml:space="preserve">Payment processing (Depop Payments via Stripe)</t>
  </si>
  <si>
    <t xml:space="preserve">Item price + shipping + any taxes</t>
  </si>
  <si>
    <t xml:space="preserve">Not stated: modelled with no VAT added</t>
  </si>
  <si>
    <t xml:space="preserve">High for rate; low for VAT</t>
  </si>
  <si>
    <t xml:space="preserve">Charged once per bundle transaction. 12% boost fee only if a boosted listing sells (not modelled).</t>
  </si>
  <si>
    <t xml:space="preserve">Depop_Proc_Pct, Depop_Proc_Fix</t>
  </si>
  <si>
    <t xml:space="preserve">D3</t>
  </si>
  <si>
    <t xml:space="preserve">UK buyer</t>
  </si>
  <si>
    <t xml:space="preserve">Marketplace fee (paid by buyer)</t>
  </si>
  <si>
    <t xml:space="preserve">Item price (excl. taxes and postage)</t>
  </si>
  <si>
    <t xml:space="preserve">Not stated</t>
  </si>
  <si>
    <t xml:space="preserve">Medium: Depop publishes a cap ('up to'), not a formula</t>
  </si>
  <si>
    <t xml:space="preserve">https://www.depop.com/blog/how-does-depop-work/</t>
  </si>
  <si>
    <t xml:space="preserve">'Up to 5% of the item purchase price, plus a fixed amount of up to £1.' Modelled at the cap, so this is a worst case for the buyer.</t>
  </si>
  <si>
    <t xml:space="preserve">Depop_Buyer_Pct, Depop_Buyer_Fix</t>
  </si>
  <si>
    <t xml:space="preserve">T1</t>
  </si>
  <si>
    <t xml:space="preserve">All UK sellers</t>
  </si>
  <si>
    <t xml:space="preserve">Listing fee (US dollars)</t>
  </si>
  <si>
    <t xml:space="preserve">https://www.etsy.com/legal/fees</t>
  </si>
  <si>
    <t xml:space="preserve">Fixed amount here is in US DOLLARS ($0.20); converted with the Inputs exchange rate. Policy last updated 5 Oct 2026.</t>
  </si>
  <si>
    <t xml:space="preserve">Etsy_Listing_USD</t>
  </si>
  <si>
    <t xml:space="preserve">T2</t>
  </si>
  <si>
    <t xml:space="preserve">Transaction fee</t>
  </si>
  <si>
    <t xml:space="preserve">Item price + shipping + gift wrap</t>
  </si>
  <si>
    <t xml:space="preserve">Etsy_Txn</t>
  </si>
  <si>
    <t xml:space="preserve">T3</t>
  </si>
  <si>
    <t xml:space="preserve">Payment processing (Etsy Payments, UK bank account)</t>
  </si>
  <si>
    <t xml:space="preserve">Total sale incl. shipping and tax</t>
  </si>
  <si>
    <t xml:space="preserve">Medium-high: consistent across sources; Etsy Payments Policy not fetched</t>
  </si>
  <si>
    <t xml:space="preserve">https://nifty.ai/post/etsy-fees-uk (secondary; Etsy Payments Policy lists processing by country)</t>
  </si>
  <si>
    <t xml:space="preserve">Etsy_Proc_Pct, Etsy_Proc_Fix</t>
  </si>
  <si>
    <t xml:space="preserve">T4</t>
  </si>
  <si>
    <t xml:space="preserve">Regulatory operating fee (UK)</t>
  </si>
  <si>
    <t xml:space="preserve">Medium-high: trade press quoting Etsy's notice</t>
  </si>
  <si>
    <t xml:space="preserve">https://channelx.world/2026/04/etsy-increase-uk-regulatory-operating-fee-2/</t>
  </si>
  <si>
    <t xml:space="preserve">Raised from 0.32% to 0.48% on 22 Jun 2026 (0.25% in 2021). Etsy's fees policy points to a help article for the rate.</t>
  </si>
  <si>
    <t xml:space="preserve">Etsy_ROF</t>
  </si>
  <si>
    <t xml:space="preserve">T5</t>
  </si>
  <si>
    <t xml:space="preserve">Offsite Ads fee (NOT in base case)</t>
  </si>
  <si>
    <t xml:space="preserve">Attributed orders only</t>
  </si>
  <si>
    <t xml:space="preserve">15% if an Etsy offsite ad leads to the sale (12% and compulsory once a shop passes $10,000 a year). A real risk for sellers; excluded because it applies only to some orders.</t>
  </si>
  <si>
    <t xml:space="preserve">T6</t>
  </si>
  <si>
    <t xml:space="preserve">Currency conversion (NOT in base case)</t>
  </si>
  <si>
    <t xml:space="preserve">Sale amount, only if listing currency differs from payout currency</t>
  </si>
  <si>
    <t xml:space="preserve">Avoidable by listing in GBP.</t>
  </si>
  <si>
    <t xml:space="preserve">K1</t>
  </si>
  <si>
    <t xml:space="preserve">TikTok Shop</t>
  </si>
  <si>
    <t xml:space="preserve">UK sellers (individual/sole trader or company)</t>
  </si>
  <si>
    <t xml:space="preserve">Commission</t>
  </si>
  <si>
    <t xml:space="preserve">Net sales + buyer-paid shipping + platform discount</t>
  </si>
  <si>
    <t xml:space="preserve">Includes VAT</t>
  </si>
  <si>
    <t xml:space="preserve">Medium: TikTok's Seller Centre needs a login; two sources quote its docs</t>
  </si>
  <si>
    <t xml:space="preserve">https://docs.m2ecloud.com/docs/tiktok-shop-seller-fees-uk/ and https://fluf.io/channels/sell-on-tiktokshop/ (both quote TikTok Shop UK seller documentation)</t>
  </si>
  <si>
    <t xml:space="preserve">Raised from 5% to 9% on 2 Sep 2024. Some categories 5%; new sellers get a short introductory rate (not modelled). Creator affiliate commission (often 10-20%) not modelled.</t>
  </si>
  <si>
    <t xml:space="preserve">TikTok_Comm</t>
  </si>
  <si>
    <t xml:space="preserve">K2</t>
  </si>
  <si>
    <t xml:space="preserve">UK sellers</t>
  </si>
  <si>
    <t xml:space="preserve">Shipped by Seller service fee</t>
  </si>
  <si>
    <t xml:space="preserve">Per delivered self-shipped order</t>
  </si>
  <si>
    <t xml:space="preserve">Medium</t>
  </si>
  <si>
    <t xml:space="preserve">https://blog.m2ecloud.com/tiktok-shop-2025-new-shipping-fees-amp-co-funded-promotions-for-uk-sellers/</t>
  </si>
  <si>
    <t xml:space="preserve">Introduced 15 Jul 2025. Not charged on Fulfilled by TikTok orders.</t>
  </si>
  <si>
    <t xml:space="preserve">TikTok_SelfShip</t>
  </si>
  <si>
    <t xml:space="preserve">K3</t>
  </si>
  <si>
    <t xml:space="preserve">Eligibility</t>
  </si>
  <si>
    <t xml:space="preserve">Second-hand goods</t>
  </si>
  <si>
    <t xml:space="preserve">https://blog.thecrowdfundingformula.com/?p=23469 ; https://techcrunch.com/2024/04/21/tiktok-shop-expands-its-secondhand-luxury-fashion-offering-to-the-uk</t>
  </si>
  <si>
    <t xml:space="preserve">Second-hand items are largely prohibited, except approved pre-owned luxury categories (invite-only). So TikTok Shop appears only in the small-seller (new goods) comparison.</t>
  </si>
  <si>
    <t xml:space="preserve">Fixed amounts are in £ except row T1 (Etsy listing fee), which Etsy charges in US dollars.</t>
  </si>
  <si>
    <t xml:space="preserve">Not modelled anywhere: optional boosts and ads, international sales, refunds/returns, shop subscriptions, introductory rates.</t>
  </si>
  <si>
    <t xml:space="preserve">Calculator: every fee line, for each platform, at four item prices</t>
  </si>
  <si>
    <t xml:space="preserve">All figures in £ per sale unless shown as %. Formulas use the names on 'Fee schedule' and 'Inputs'. Rows in bold are the ones the Summary uses.</t>
  </si>
  <si>
    <t xml:space="preserve">Vinted
(low end)</t>
  </si>
  <si>
    <t xml:space="preserve">Vinted
(central estimate)</t>
  </si>
  <si>
    <t xml:space="preserve">Vinted
(high end)</t>
  </si>
  <si>
    <t xml:space="preserve">eBay
(private)</t>
  </si>
  <si>
    <t xml:space="preserve">eBay
(business, no Shop)</t>
  </si>
  <si>
    <t xml:space="preserve">TikTok Shop
(self-shipped)</t>
  </si>
  <si>
    <t xml:space="preserve">Vinted Pro
(central estimate)</t>
  </si>
  <si>
    <t xml:space="preserve">Depop
(business)</t>
  </si>
  <si>
    <t xml:space="preserve">Can this seller list this item here?</t>
  </si>
  <si>
    <t xml:space="preserve">Yes</t>
  </si>
  <si>
    <t xml:space="preserve">Only handmade, vintage (20+ yrs) or craft supplies</t>
  </si>
  <si>
    <t xml:space="preserve">New goods; second-hand only approved luxury</t>
  </si>
  <si>
    <t xml:space="preserve">SCENARIO A</t>
  </si>
  <si>
    <t xml:space="preserve">Item price</t>
  </si>
  <si>
    <t xml:space="preserve">Postage paid by buyer</t>
  </si>
  <si>
    <t xml:space="preserve">Buyer-side platform fee</t>
  </si>
  <si>
    <t xml:space="preserve">BUYER PAYS IN TOTAL</t>
  </si>
  <si>
    <t xml:space="preserve">Seller fee: commission / final value / transaction</t>
  </si>
  <si>
    <t xml:space="preserve">Seller fee: payment processing</t>
  </si>
  <si>
    <t xml:space="preserve">Seller fee: per-order charge</t>
  </si>
  <si>
    <t xml:space="preserve">Seller fee: regulatory operating fee</t>
  </si>
  <si>
    <t xml:space="preserve">Seller fee: listing fee</t>
  </si>
  <si>
    <t xml:space="preserve">Seller fee: shipped-by-seller service fee</t>
  </si>
  <si>
    <t xml:space="preserve">Seller fees before VAT</t>
  </si>
  <si>
    <t xml:space="preserve">VAT on fees quoted excluding VAT</t>
  </si>
  <si>
    <t xml:space="preserve">TOTAL SELLER-SIDE FEES</t>
  </si>
  <si>
    <t xml:space="preserve">Paid out to seller (item + postage - fees)</t>
  </si>
  <si>
    <t xml:space="preserve">Less: postage label cost</t>
  </si>
  <si>
    <t xml:space="preserve">SELLER KEEPS FROM THE ITEM</t>
  </si>
  <si>
    <t xml:space="preserve">All fees between buyer and seller</t>
  </si>
  <si>
    <t xml:space="preserve">FEE WEDGE: fees as % of what the buyer pays for the item (excl. postage)</t>
  </si>
  <si>
    <t xml:space="preserve">Seller keeps as % of item price</t>
  </si>
  <si>
    <t xml:space="preserve">SCENARIO B</t>
  </si>
  <si>
    <t xml:space="preserve">SCENARIO C</t>
  </si>
  <si>
    <t xml:space="preserve">SCENARIO D</t>
  </si>
  <si>
    <t xml:space="preserve">Checks: does the model reproduce the platforms' own worked examples?</t>
  </si>
  <si>
    <t xml:space="preserve">Each check recomputes a published example using the same named fee parameters as the Calculator. Tolerance: 1p.</t>
  </si>
  <si>
    <t xml:space="preserve">#</t>
  </si>
  <si>
    <t xml:space="preserve">What is being tested</t>
  </si>
  <si>
    <t xml:space="preserve">Model result</t>
  </si>
  <si>
    <t xml:space="preserve">Expected</t>
  </si>
  <si>
    <t xml:space="preserve">Pass?</t>
  </si>
  <si>
    <t xml:space="preserve">Where the expected value comes from</t>
  </si>
  <si>
    <t xml:space="preserve">eBay Buyer Protection fee on a £5 item</t>
  </si>
  <si>
    <t xml:space="preserve">eBay help page worked example (coffee mug). https://www.ebay.co.uk/help/selling/selling/pricing-items/buyer-protection-information-sellers?id=5595</t>
  </si>
  <si>
    <t xml:space="preserve">eBay Buyer Protection fee on a £20 item</t>
  </si>
  <si>
    <t xml:space="preserve">eBay help page worked example (headphones). https://www.ebay.co.uk/help/selling/selling/pricing-items/buyer-protection-information-sellers?id=5595</t>
  </si>
  <si>
    <t xml:space="preserve">eBay Buyer Protection fee on a £1,500 item</t>
  </si>
  <si>
    <t xml:space="preserve">eBay help page worked example (handbag). https://www.ebay.co.uk/help/selling/selling/pricing-items/buyer-protection-information-sellers?id=5595</t>
  </si>
  <si>
    <t xml:space="preserve">Depop processing on £40 item + £4 postage</t>
  </si>
  <si>
    <t xml:space="preserve">Independent worked example: paragnnetwork.co.uk/blog/depop-fees-uk (2.9% of £44 = £1.28, plus 30p).</t>
  </si>
  <si>
    <t xml:space="preserve">Etsy transaction + processing + regulatory fee on an £80 sale (before listing fee and VAT)</t>
  </si>
  <si>
    <t xml:space="preserve">Independent worked example: nifty.ai/post/etsy-fees-uk (£5.20 + £3.40 + £0.38).</t>
  </si>
  <si>
    <t xml:space="preserve">TikTok commission on £95 relevant value at the standard rate</t>
  </si>
  <si>
    <t xml:space="preserve">Worked example quoting TikTok Shop UK's commission formula: docs.m2ecloud.com/docs/tiktok-shop-seller-fees-uk/</t>
  </si>
  <si>
    <t xml:space="preserve">Accounting identity, Scenario B, all 10 columns: buyer total - seller keeps - postage = all fees</t>
  </si>
  <si>
    <t xml:space="preserve">Internal consistency: money in must equal money out. Should be exactly zero.</t>
  </si>
  <si>
    <t xml:space="preserve">All checks pass?</t>
  </si>
  <si>
    <t xml:space="preserve">Research log: the steps behind every number, so you can retrace them</t>
  </si>
  <si>
    <t xml:space="preserve">Step</t>
  </si>
  <si>
    <t xml:space="preserve">What I did</t>
  </si>
  <si>
    <t xml:space="preserve">What I found</t>
  </si>
  <si>
    <t xml:space="preserve">What I decided</t>
  </si>
  <si>
    <t xml:space="preserve">Where</t>
  </si>
  <si>
    <t xml:space="preserve">1</t>
  </si>
  <si>
    <t xml:space="preserve">Defined the question before collecting data.</t>
  </si>
  <si>
    <t xml:space="preserve">Several platforms now charge sellers nothing and charge the buyer instead, so comparing seller fees alone is misleading.</t>
  </si>
  <si>
    <t xml:space="preserve">Measure three things: what the buyer pays, what the seller keeps, and the fee wedge (all fees on both sides as a share of what the buyer pays for the item).</t>
  </si>
  <si>
    <t xml:space="preserve">2</t>
  </si>
  <si>
    <t xml:space="preserve">Ran one broad web search per platform.</t>
  </si>
  <si>
    <t xml:space="preserve">Secondary sources (calculators, blogs, agencies) disagreed on almost every platform: TikTok commission dates, a TikTok 'transaction fee', Etsy's regulatory fee (0.25%, 0.32%, 0.48%), Vinted's UK buyer fee.</t>
  </si>
  <si>
    <t xml:space="preserve">Use secondary sources only to learn which fee lines exist and what may have changed. Take numbers from the platform's own page wherever possible.</t>
  </si>
  <si>
    <t xml:space="preserve">See 'Conflicts' table below.</t>
  </si>
  <si>
    <t xml:space="preserve">3</t>
  </si>
  <si>
    <t xml:space="preserve">Read eBay's own Buyer Protection page for sellers.</t>
  </si>
  <si>
    <t xml:space="preserve">Private sellers pay nothing; buyer pays 10p + 7% of the price up to £20 + 4% from £20 to £300 + 2% from £300 to £4,000, VAT included. Three worked examples published.</t>
  </si>
  <si>
    <t xml:space="preserve">Model the tiers exactly and test the formula against eBay's three examples (Checks 1-3).</t>
  </si>
  <si>
    <t xml:space="preserve">4</t>
  </si>
  <si>
    <t xml:space="preserve">Read Vinted's UK price list and help pages.</t>
  </si>
  <si>
    <t xml:space="preserve">Vinted does not publish an exact UK formula: 'usually 3% to 8% + £0.3 to £0.8'. The '5% + 70p' figure in most guides is not confirmed for the UK. Fee renamed 'Vinted fee'; calculation unchanged; still no selling fees.</t>
  </si>
  <si>
    <t xml:space="preserve">Model a low, central and high case. Label the central case as an estimate.</t>
  </si>
  <si>
    <t xml:space="preserve">5</t>
  </si>
  <si>
    <t xml:space="preserve">Read eBay's business seller fee page (updated 30 Sep 2026).</t>
  </si>
  <si>
    <t xml:space="preserve">Clothing 11.9%, everything else 12.9%, on item + postage; per-order fee 30p (orders up to £10) or 40p; 0.35% regulatory fee; 30p listing fee without a Shop; all EXCLUDING VAT.</t>
  </si>
  <si>
    <t xml:space="preserve">Add an input to choose the category. Add VAT on fees for non-registered sellers (an often-missed cost).</t>
  </si>
  <si>
    <t xml:space="preserve">6</t>
  </si>
  <si>
    <t xml:space="preserve">Read Depop's seller fees page and its own 'how Depop works' post.</t>
  </si>
  <si>
    <t xml:space="preserve">UK sellers: no selling fee, but 2.9% + 30p processing on item + postage. Buyers: marketplace fee 'up to 5% + up to £1'.</t>
  </si>
  <si>
    <t xml:space="preserve">Model the buyer fee at its cap and say so. Depop is the 'free to sell' platform where the seller still pays something.</t>
  </si>
  <si>
    <t xml:space="preserve">7</t>
  </si>
  <si>
    <t xml:space="preserve">Read Etsy's Fees &amp; Payments Policy (updated 5 Oct 2026).</t>
  </si>
  <si>
    <t xml:space="preserve">$0.20 listing, 6.5% transaction on item + shipping, processing by bank country, regulatory fee by country, all fees EXCLUDE VAT; VAT charged on fees for UK sellers.</t>
  </si>
  <si>
    <t xml:space="preserve">Take 4% + 20p processing and the 0.48% regulatory fee (raised 22 Jun 2026) from consistent secondary sources quoting Etsy; mark confidence medium-high.</t>
  </si>
  <si>
    <t xml:space="preserve">8</t>
  </si>
  <si>
    <t xml:space="preserve">Searched for TikTok Shop UK's fee documentation.</t>
  </si>
  <si>
    <t xml:space="preserve">Seller Centre requires a login. Two independent sources quote TikTok's docs: 9% commission including VAT on net sales + buyer-paid shipping + platform discount; 50p 'Shipped by Seller' fee since 15 Jul 2025. Second-hand largely prohibited.</t>
  </si>
  <si>
    <t xml:space="preserve">Use these with medium confidence. Put TikTok in the small-seller comparison only.</t>
  </si>
  <si>
    <t xml:space="preserve">9</t>
  </si>
  <si>
    <t xml:space="preserve">Checked who can sell what on each platform.</t>
  </si>
  <si>
    <t xml:space="preserve">Etsy allows only handmade, vintage (20+ years) and craft supplies. TikTok Shop largely excludes second-hand goods.</t>
  </si>
  <si>
    <t xml:space="preserve">Split the comparison into two personas (the declutterer and the small seller) instead of forcing one item across five platforms.</t>
  </si>
  <si>
    <t xml:space="preserve">Etsy policy; TikTok sources above</t>
  </si>
  <si>
    <t xml:space="preserve">10</t>
  </si>
  <si>
    <t xml:space="preserve">Set the assumptions every scenario depends on.</t>
  </si>
  <si>
    <t xml:space="preserve">Evri small parcel from £3.29 (2026); GBP/USD about 1.32 in early Oct 2026; most small sellers are below the £90,000 VAT threshold.</t>
  </si>
  <si>
    <t xml:space="preserve">Put each in its own input cell with its source, so it can be changed and re-checked.</t>
  </si>
  <si>
    <t xml:space="preserve">Inputs sheet</t>
  </si>
  <si>
    <t xml:space="preserve">11</t>
  </si>
  <si>
    <t xml:space="preserve">Built the model so each fee number appears once.</t>
  </si>
  <si>
    <t xml:space="preserve">Every rate lives on 'Fee schedule' with a name; the Calculator refers to the names, so formulas read like sentences (e.g. =(price+postage)*Etsy_Txn).</t>
  </si>
  <si>
    <t xml:space="preserve">Four scenarios with identical formulas across all ten columns.</t>
  </si>
  <si>
    <t xml:space="preserve">Calculator sheet</t>
  </si>
  <si>
    <t xml:space="preserve">12</t>
  </si>
  <si>
    <t xml:space="preserve">Tested the model.</t>
  </si>
  <si>
    <t xml:space="preserve">Reproduced eBay's three published examples and independent Depop, Etsy and TikTok examples; checked that money in equals money out for every column.</t>
  </si>
  <si>
    <t xml:space="preserve">Ship only if every check passes.</t>
  </si>
  <si>
    <t xml:space="preserve">Checks sheet</t>
  </si>
  <si>
    <t xml:space="preserve">Conflicts between sources, and how each was resolved</t>
  </si>
  <si>
    <t xml:space="preserve">Fee</t>
  </si>
  <si>
    <t xml:space="preserve">What secondary sources said</t>
  </si>
  <si>
    <t xml:space="preserve">What the better source says</t>
  </si>
  <si>
    <t xml:space="preserve">Resolution</t>
  </si>
  <si>
    <t xml:space="preserve">Vinted UK buyer fee</t>
  </si>
  <si>
    <t xml:space="preserve">'5% + 70p' (most guides)</t>
  </si>
  <si>
    <t xml:space="preserve">Vinted UK price list: 'usually 3% to 8% + £0.3 to £0.8'</t>
  </si>
  <si>
    <t xml:space="preserve">Model low/central/high; label central as an estimate</t>
  </si>
  <si>
    <t xml:space="preserve">Etsy UK regulatory operating fee</t>
  </si>
  <si>
    <t xml:space="preserve">0.25%, 0.32% or 0.48%</t>
  </si>
  <si>
    <t xml:space="preserve">Etsy notice (via ChannelX): 0.32% -&gt; 0.48% from 22 Jun 2026; 0.25% was the 2021 rate</t>
  </si>
  <si>
    <t xml:space="preserve">Use 0.48%; record history in notes</t>
  </si>
  <si>
    <t xml:space="preserve">TikTok Shop UK commission timing</t>
  </si>
  <si>
    <t xml:space="preserve">'Raised from 6% in Jan 2026' vs '5% to 9% from 2 Sep 2024'</t>
  </si>
  <si>
    <t xml:space="preserve">Retail Week / Retail Gazette / Mintel, Aug 2024: 5% -&gt; 9% from 2 Sep 2024</t>
  </si>
  <si>
    <t xml:space="preserve">Use 9%; the Jan 2026 rise was the EU, not the UK</t>
  </si>
  <si>
    <t xml:space="preserve">TikTok Shop UK transaction fee</t>
  </si>
  <si>
    <t xml:space="preserve">'~1.4% + 20p', '1.8%' or 'none'</t>
  </si>
  <si>
    <t xml:space="preserve">Sources quoting TikTok's commission formula show commission as the single platform charge, plus the 50p self-ship fee</t>
  </si>
  <si>
    <t xml:space="preserve">No separate transaction fee; medium confidence</t>
  </si>
  <si>
    <t xml:space="preserve">TikTok self-ship fee date</t>
  </si>
  <si>
    <t xml:space="preserve">'July 2025' vs 'July 2026'</t>
  </si>
  <si>
    <t xml:space="preserve">Detailed sources give 15 July 2025</t>
  </si>
  <si>
    <t xml:space="preserve">Use 15 Jul 2025</t>
  </si>
  <si>
    <t xml:space="preserve">eBay business final value fee</t>
  </si>
  <si>
    <t xml:space="preserve">11.5%, 12.8%, 12.9%</t>
  </si>
  <si>
    <t xml:space="preserve">eBay fee page (30 Sep 2026): 11.9% clothing, 12.9% everything else</t>
  </si>
  <si>
    <t xml:space="preserve">Use eBay's page; make category an input</t>
  </si>
  <si>
    <t xml:space="preserve">Depop UK seller fee</t>
  </si>
  <si>
    <t xml:space="preserve">'10% + PayPal' (outdated pages)</t>
  </si>
  <si>
    <t xml:space="preserve">Depop: no selling fee for UK sellers since Mar 2024; 2.9% + 30p processing</t>
  </si>
  <si>
    <t xml:space="preserve">Use Depop's page</t>
  </si>
</sst>
</file>

<file path=xl/styles.xml><?xml version="1.0" encoding="utf-8"?>
<styleSheet xmlns="http://schemas.openxmlformats.org/spreadsheetml/2006/main">
  <numFmts count="8">
    <numFmt numFmtId="164" formatCode="General"/>
    <numFmt numFmtId="165" formatCode="\£#,##0.00;&quot;(£&quot;#,##0.00\);\-"/>
    <numFmt numFmtId="166" formatCode="0.0%;\(0.0%\);\-"/>
    <numFmt numFmtId="167" formatCode="0%"/>
    <numFmt numFmtId="168" formatCode="0.00"/>
    <numFmt numFmtId="169" formatCode="0.00%"/>
    <numFmt numFmtId="170" formatCode="#,##0"/>
    <numFmt numFmtId="171" formatCode="0.0000"/>
  </numFmts>
  <fonts count="16">
    <font>
      <sz val="11"/>
      <color theme="1"/>
      <name val="Calibri"/>
      <family val="2"/>
      <charset val="1"/>
    </font>
    <font>
      <sz val="10"/>
      <name val="Arial"/>
      <family val="0"/>
    </font>
    <font>
      <sz val="10"/>
      <name val="Arial"/>
      <family val="0"/>
    </font>
    <font>
      <sz val="10"/>
      <name val="Arial"/>
      <family val="0"/>
    </font>
    <font>
      <b val="true"/>
      <sz val="14"/>
      <name val="Arial"/>
      <family val="0"/>
      <charset val="1"/>
    </font>
    <font>
      <i val="true"/>
      <sz val="9"/>
      <color rgb="FF595959"/>
      <name val="Arial"/>
      <family val="0"/>
      <charset val="1"/>
    </font>
    <font>
      <b val="true"/>
      <sz val="11"/>
      <name val="Arial"/>
      <family val="0"/>
      <charset val="1"/>
    </font>
    <font>
      <sz val="10"/>
      <name val="Arial"/>
      <family val="0"/>
      <charset val="1"/>
    </font>
    <font>
      <b val="true"/>
      <sz val="10"/>
      <color rgb="FFFFFFFF"/>
      <name val="Arial"/>
      <family val="0"/>
      <charset val="1"/>
    </font>
    <font>
      <b val="true"/>
      <sz val="10"/>
      <name val="Arial"/>
      <family val="0"/>
      <charset val="1"/>
    </font>
    <font>
      <sz val="10"/>
      <color rgb="FF008000"/>
      <name val="Arial"/>
      <family val="0"/>
      <charset val="1"/>
    </font>
    <font>
      <b val="true"/>
      <sz val="18"/>
      <color rgb="FF000000"/>
      <name val="Calibri"/>
      <family val="2"/>
    </font>
    <font>
      <sz val="10"/>
      <color rgb="FF000000"/>
      <name val="Calibri"/>
      <family val="2"/>
    </font>
    <font>
      <b val="true"/>
      <sz val="10"/>
      <color rgb="FF000000"/>
      <name val="Calibri"/>
      <family val="2"/>
    </font>
    <font>
      <sz val="10"/>
      <color rgb="FF0000FF"/>
      <name val="Arial"/>
      <family val="0"/>
      <charset val="1"/>
    </font>
    <font>
      <b val="true"/>
      <sz val="10"/>
      <color rgb="FF008000"/>
      <name val="Arial"/>
      <family val="0"/>
      <charset val="1"/>
    </font>
  </fonts>
  <fills count="8">
    <fill>
      <patternFill patternType="none"/>
    </fill>
    <fill>
      <patternFill patternType="gray125"/>
    </fill>
    <fill>
      <patternFill patternType="solid">
        <fgColor rgb="FFDCE9F5"/>
        <bgColor rgb="FFEDEDED"/>
      </patternFill>
    </fill>
    <fill>
      <patternFill patternType="solid">
        <fgColor rgb="FF1F3A5F"/>
        <bgColor rgb="FF333333"/>
      </patternFill>
    </fill>
    <fill>
      <patternFill patternType="solid">
        <fgColor rgb="FFF6E3C8"/>
        <bgColor rgb="FFEDEDED"/>
      </patternFill>
    </fill>
    <fill>
      <patternFill patternType="solid">
        <fgColor rgb="FFFFFF00"/>
        <bgColor rgb="FFFFFF00"/>
      </patternFill>
    </fill>
    <fill>
      <patternFill patternType="solid">
        <fgColor rgb="FFC9D7E8"/>
        <bgColor rgb="FFD9D9D9"/>
      </patternFill>
    </fill>
    <fill>
      <patternFill patternType="solid">
        <fgColor rgb="FFEDEDED"/>
        <bgColor rgb="FFDCE9F5"/>
      </patternFill>
    </fill>
  </fills>
  <borders count="3">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 diagonalUp="false" diagonalDown="false">
      <left/>
      <right/>
      <top style="thin"/>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8" fillId="3" borderId="0" xfId="0" applyFont="true" applyBorder="false" applyAlignment="false" applyProtection="false">
      <alignment horizontal="general" vertical="bottom" textRotation="0" wrapText="false" indent="0" shrinkToFit="false"/>
      <protection locked="true" hidden="false"/>
    </xf>
    <xf numFmtId="164" fontId="8" fillId="3" borderId="0" xfId="0" applyFont="true" applyBorder="true" applyAlignment="true" applyProtection="false">
      <alignment horizontal="center" vertical="center" textRotation="0" wrapText="tru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8" fillId="3" borderId="0" xfId="0" applyFont="true" applyBorder="false" applyAlignment="true" applyProtection="false">
      <alignment horizontal="center" vertical="center"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5" fontId="10" fillId="0" borderId="1" xfId="0" applyFont="true" applyBorder="true" applyAlignment="false" applyProtection="false">
      <alignment horizontal="general" vertical="bottom" textRotation="0" wrapText="false" indent="0" shrinkToFit="false"/>
      <protection locked="true" hidden="false"/>
    </xf>
    <xf numFmtId="166" fontId="10" fillId="0" borderId="1" xfId="0" applyFont="true" applyBorder="true" applyAlignment="false" applyProtection="false">
      <alignment horizontal="general" vertical="bottom" textRotation="0" wrapText="false" indent="0" shrinkToFit="false"/>
      <protection locked="true" hidden="false"/>
    </xf>
    <xf numFmtId="164" fontId="6" fillId="4" borderId="0" xfId="0" applyFont="true" applyBorder="false" applyAlignment="false" applyProtection="false">
      <alignment horizontal="general" vertical="bottom" textRotation="0" wrapText="false" indent="0" shrinkToFit="false"/>
      <protection locked="tru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6" fontId="10" fillId="0" borderId="0" xfId="0" applyFont="true" applyBorder="false" applyAlignment="false" applyProtection="false">
      <alignment horizontal="general" vertical="bottom" textRotation="0" wrapText="false" indent="0" shrinkToFit="false"/>
      <protection locked="true" hidden="false"/>
    </xf>
    <xf numFmtId="165" fontId="14" fillId="5" borderId="0" xfId="0" applyFont="true" applyBorder="false" applyAlignment="false" applyProtection="false">
      <alignment horizontal="general" vertical="bottom" textRotation="0" wrapText="false" indent="0" shrinkToFit="false"/>
      <protection locked="true" hidden="false"/>
    </xf>
    <xf numFmtId="166" fontId="14" fillId="5" borderId="0" xfId="0" applyFont="true" applyBorder="false" applyAlignment="false" applyProtection="false">
      <alignment horizontal="general" vertical="bottom" textRotation="0" wrapText="false" indent="0" shrinkToFit="false"/>
      <protection locked="true" hidden="false"/>
    </xf>
    <xf numFmtId="168" fontId="14" fillId="5" borderId="0" xfId="0" applyFont="true" applyBorder="false" applyAlignment="false" applyProtection="false">
      <alignment horizontal="general" vertical="bottom" textRotation="0" wrapText="false" indent="0" shrinkToFit="false"/>
      <protection locked="true" hidden="false"/>
    </xf>
    <xf numFmtId="164" fontId="14" fillId="5" borderId="0" xfId="0" applyFont="true" applyBorder="false" applyAlignment="false" applyProtection="false">
      <alignment horizontal="general" vertical="bottom" textRotation="0" wrapText="fals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9" fontId="14" fillId="0" borderId="1" xfId="0" applyFont="true" applyBorder="true" applyAlignment="true" applyProtection="false">
      <alignment horizontal="general" vertical="top" textRotation="0" wrapText="true" indent="0" shrinkToFit="false"/>
      <protection locked="true" hidden="false"/>
    </xf>
    <xf numFmtId="168" fontId="14" fillId="0" borderId="1" xfId="0" applyFont="true" applyBorder="true" applyAlignment="true" applyProtection="false">
      <alignment horizontal="general" vertical="top" textRotation="0" wrapText="true" indent="0" shrinkToFit="false"/>
      <protection locked="true" hidden="false"/>
    </xf>
    <xf numFmtId="170" fontId="7" fillId="0" borderId="1" xfId="0" applyFont="true" applyBorder="true" applyAlignment="true" applyProtection="false">
      <alignment horizontal="general" vertical="top" textRotation="0" wrapText="true" indent="0" shrinkToFit="false"/>
      <protection locked="true" hidden="false"/>
    </xf>
    <xf numFmtId="169" fontId="7" fillId="0" borderId="1" xfId="0" applyFont="true" applyBorder="true" applyAlignment="true" applyProtection="false">
      <alignment horizontal="general" vertical="top" textRotation="0" wrapText="true" indent="0" shrinkToFit="false"/>
      <protection locked="true" hidden="false"/>
    </xf>
    <xf numFmtId="168" fontId="7" fillId="0" borderId="1" xfId="0" applyFont="true" applyBorder="true" applyAlignment="true" applyProtection="false">
      <alignment horizontal="general" vertical="top" textRotation="0" wrapText="true" indent="0" shrinkToFit="false"/>
      <protection locked="true" hidden="false"/>
    </xf>
    <xf numFmtId="170" fontId="14" fillId="0" borderId="1" xfId="0" applyFont="true" applyBorder="true" applyAlignment="true" applyProtection="false">
      <alignment horizontal="general" vertical="top" textRotation="0" wrapText="true" indent="0" shrinkToFit="false"/>
      <protection locked="true" hidden="false"/>
    </xf>
    <xf numFmtId="164" fontId="9" fillId="2" borderId="0" xfId="0" applyFont="true" applyBorder="true" applyAlignment="true" applyProtection="false">
      <alignment horizontal="center" vertical="center" textRotation="0" wrapText="true" indent="0" shrinkToFit="false"/>
      <protection locked="true" hidden="false"/>
    </xf>
    <xf numFmtId="164" fontId="9" fillId="4" borderId="0" xfId="0" applyFont="true" applyBorder="true" applyAlignment="true" applyProtection="false">
      <alignment horizontal="center" vertical="center" textRotation="0" wrapText="true" indent="0" shrinkToFit="false"/>
      <protection locked="true" hidden="false"/>
    </xf>
    <xf numFmtId="164" fontId="5" fillId="0" borderId="0" xfId="0" applyFont="true" applyBorder="false" applyAlignment="true" applyProtection="false">
      <alignment horizontal="center" vertical="center" textRotation="0" wrapText="true" indent="0" shrinkToFit="false"/>
      <protection locked="true" hidden="false"/>
    </xf>
    <xf numFmtId="164" fontId="9" fillId="6" borderId="0" xfId="0" applyFont="true" applyBorder="false" applyAlignment="false" applyProtection="false">
      <alignment horizontal="general" vertical="bottom" textRotation="0" wrapText="false" indent="0" shrinkToFit="false"/>
      <protection locked="true" hidden="false"/>
    </xf>
    <xf numFmtId="164" fontId="15" fillId="6" borderId="0" xfId="0" applyFont="true" applyBorder="false" applyAlignment="false" applyProtection="false">
      <alignment horizontal="general" vertical="bottom" textRotation="0" wrapText="false" indent="0" shrinkToFit="false"/>
      <protection locked="true" hidden="false"/>
    </xf>
    <xf numFmtId="164" fontId="0" fillId="6" borderId="0" xfId="0" applyFont="fals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center" textRotation="0" wrapText="true" indent="0" shrinkToFit="false"/>
      <protection locked="true" hidden="false"/>
    </xf>
    <xf numFmtId="165" fontId="15" fillId="0" borderId="0" xfId="0" applyFont="true" applyBorder="false" applyAlignment="true" applyProtection="false">
      <alignment horizontal="right" vertical="bottom" textRotation="0" wrapText="false" indent="0" shrinkToFit="false"/>
      <protection locked="true" hidden="false"/>
    </xf>
    <xf numFmtId="164" fontId="7" fillId="0" borderId="0" xfId="0" applyFont="true" applyBorder="false" applyAlignment="true" applyProtection="false">
      <alignment horizontal="general" vertical="center" textRotation="0" wrapText="true" indent="0" shrinkToFit="false"/>
      <protection locked="true" hidden="false"/>
    </xf>
    <xf numFmtId="165" fontId="10" fillId="0" borderId="0" xfId="0" applyFont="true" applyBorder="false" applyAlignment="true" applyProtection="false">
      <alignment horizontal="right" vertical="bottom" textRotation="0" wrapText="false" indent="0" shrinkToFit="false"/>
      <protection locked="true" hidden="false"/>
    </xf>
    <xf numFmtId="165" fontId="7" fillId="0" borderId="0" xfId="0" applyFont="true" applyBorder="false" applyAlignment="true" applyProtection="false">
      <alignment horizontal="right" vertical="bottom" textRotation="0" wrapText="false" indent="0" shrinkToFit="false"/>
      <protection locked="true" hidden="false"/>
    </xf>
    <xf numFmtId="164" fontId="9" fillId="7" borderId="2" xfId="0" applyFont="true" applyBorder="true" applyAlignment="true" applyProtection="false">
      <alignment horizontal="general" vertical="center" textRotation="0" wrapText="true" indent="0" shrinkToFit="false"/>
      <protection locked="true" hidden="false"/>
    </xf>
    <xf numFmtId="165" fontId="9" fillId="7" borderId="2" xfId="0" applyFont="true" applyBorder="true" applyAlignment="true" applyProtection="false">
      <alignment horizontal="right" vertical="bottom" textRotation="0" wrapText="false" indent="0" shrinkToFit="false"/>
      <protection locked="true" hidden="false"/>
    </xf>
    <xf numFmtId="165" fontId="9" fillId="0" borderId="0" xfId="0" applyFont="true" applyBorder="false" applyAlignment="true" applyProtection="false">
      <alignment horizontal="right" vertical="bottom" textRotation="0" wrapText="false" indent="0" shrinkToFit="false"/>
      <protection locked="true" hidden="false"/>
    </xf>
    <xf numFmtId="166" fontId="9" fillId="0" borderId="0" xfId="0" applyFont="true" applyBorder="false" applyAlignment="true" applyProtection="false">
      <alignment horizontal="right" vertical="bottom" textRotation="0" wrapText="false" indent="0" shrinkToFit="false"/>
      <protection locked="true" hidden="false"/>
    </xf>
    <xf numFmtId="165" fontId="7" fillId="0" borderId="1" xfId="0" applyFont="true" applyBorder="true" applyAlignment="true" applyProtection="false">
      <alignment horizontal="general" vertical="top" textRotation="0" wrapText="true" indent="0" shrinkToFit="false"/>
      <protection locked="true" hidden="false"/>
    </xf>
    <xf numFmtId="165" fontId="14" fillId="0" borderId="1" xfId="0" applyFont="true" applyBorder="true" applyAlignment="true" applyProtection="false">
      <alignment horizontal="general" vertical="top" textRotation="0" wrapText="true" indent="0" shrinkToFit="false"/>
      <protection locked="true" hidden="false"/>
    </xf>
    <xf numFmtId="164" fontId="9" fillId="0" borderId="1" xfId="0" applyFont="true" applyBorder="true" applyAlignment="true" applyProtection="false">
      <alignment horizontal="general" vertical="top" textRotation="0" wrapText="true" indent="0" shrinkToFit="false"/>
      <protection locked="true" hidden="false"/>
    </xf>
    <xf numFmtId="171" fontId="7" fillId="0" borderId="1" xfId="0" applyFont="true" applyBorder="true" applyAlignment="true" applyProtection="false">
      <alignment horizontal="general" vertical="top" textRotation="0" wrapText="true" indent="0" shrinkToFit="false"/>
      <protection locked="true" hidden="false"/>
    </xf>
    <xf numFmtId="171" fontId="14" fillId="0" borderId="1"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78787"/>
      <rgbColor rgb="FF9999FF"/>
      <rgbColor rgb="FF993366"/>
      <rgbColor rgb="FFF9F9F9"/>
      <rgbColor rgb="FFDCE9F5"/>
      <rgbColor rgb="FF660066"/>
      <rgbColor rgb="FFFF8080"/>
      <rgbColor rgb="FF0066CC"/>
      <rgbColor rgb="FFC9D7E8"/>
      <rgbColor rgb="FF000080"/>
      <rgbColor rgb="FFFF00FF"/>
      <rgbColor rgb="FFFFFF00"/>
      <rgbColor rgb="FF00FFFF"/>
      <rgbColor rgb="FF800080"/>
      <rgbColor rgb="FF800000"/>
      <rgbColor rgb="FF008080"/>
      <rgbColor rgb="FF0000FF"/>
      <rgbColor rgb="FF00CCFF"/>
      <rgbColor rgb="FFEDEDED"/>
      <rgbColor rgb="FFD9D9D9"/>
      <rgbColor rgb="FFFFFF99"/>
      <rgbColor rgb="FF99CCFF"/>
      <rgbColor rgb="FFFF99CC"/>
      <rgbColor rgb="FFCC99FF"/>
      <rgbColor rgb="FFF6E3C8"/>
      <rgbColor rgb="FF4F81BD"/>
      <rgbColor rgb="FF33CCCC"/>
      <rgbColor rgb="FF99CC00"/>
      <rgbColor rgb="FFFFCC00"/>
      <rgbColor rgb="FFFF9900"/>
      <rgbColor rgb="FFFF6600"/>
      <rgbColor rgb="FF595959"/>
      <rgbColor rgb="FF969696"/>
      <rgbColor rgb="FF1F3A5F"/>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Fee wedge on a Scenario B item (all fees, both sides)</a:t>
            </a:r>
          </a:p>
        </c:rich>
      </c:tx>
      <c:overlay val="0"/>
      <c:spPr>
        <a:noFill/>
        <a:ln w="0">
          <a:noFill/>
        </a:ln>
      </c:spPr>
    </c:title>
    <c:autoTitleDeleted val="0"/>
    <c:plotArea>
      <c:barChart>
        <c:barDir val="bar"/>
        <c:grouping val="clustered"/>
        <c:varyColors val="0"/>
        <c:ser>
          <c:idx val="0"/>
          <c:order val="0"/>
          <c:spPr>
            <a:solidFill>
              <a:srgbClr val="4f81bd"/>
            </a:solidFill>
            <a:ln w="9360">
              <a:solidFill>
                <a:srgbClr val="f9f9f9"/>
              </a:solidFill>
              <a:round/>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Summary!$A$30:$A$39</c:f>
              <c:strCache>
                <c:ptCount val="10"/>
                <c:pt idx="0">
                  <c:v>Vinted (low end)</c:v>
                </c:pt>
                <c:pt idx="1">
                  <c:v>Vinted (central estimate)</c:v>
                </c:pt>
                <c:pt idx="2">
                  <c:v>Vinted (high end)</c:v>
                </c:pt>
                <c:pt idx="3">
                  <c:v>eBay (private)</c:v>
                </c:pt>
                <c:pt idx="4">
                  <c:v>Depop</c:v>
                </c:pt>
                <c:pt idx="5">
                  <c:v>eBay (business, no Shop)</c:v>
                </c:pt>
                <c:pt idx="6">
                  <c:v>Etsy</c:v>
                </c:pt>
                <c:pt idx="7">
                  <c:v>TikTok Shop (self-shipped)</c:v>
                </c:pt>
                <c:pt idx="8">
                  <c:v>Vinted Pro (central estimate)</c:v>
                </c:pt>
                <c:pt idx="9">
                  <c:v>Depop (business)</c:v>
                </c:pt>
              </c:strCache>
            </c:strRef>
          </c:cat>
          <c:val>
            <c:numRef>
              <c:f>Summary!$B$30:$B$39</c:f>
              <c:numCache>
                <c:formatCode>0.0%;\(0.0%\);\-</c:formatCode>
                <c:ptCount val="10"/>
                <c:pt idx="0">
                  <c:v>0.0430622009569378</c:v>
                </c:pt>
                <c:pt idx="1">
                  <c:v>0.0783410138248848</c:v>
                </c:pt>
                <c:pt idx="2">
                  <c:v>0.107142857142857</c:v>
                </c:pt>
                <c:pt idx="3">
                  <c:v>0.0697674418604651</c:v>
                </c:pt>
                <c:pt idx="4">
                  <c:v>0.135245909090909</c:v>
                </c:pt>
                <c:pt idx="5">
                  <c:v>0.2131815</c:v>
                </c:pt>
                <c:pt idx="6">
                  <c:v>0.174525429090909</c:v>
                </c:pt>
                <c:pt idx="7">
                  <c:v>0.129805</c:v>
                </c:pt>
                <c:pt idx="8">
                  <c:v>0.0783410138248848</c:v>
                </c:pt>
                <c:pt idx="9">
                  <c:v>0.135245909090909</c:v>
                </c:pt>
              </c:numCache>
            </c:numRef>
          </c:val>
        </c:ser>
        <c:gapWidth val="150"/>
        <c:overlap val="0"/>
        <c:axId val="77847857"/>
        <c:axId val="31309569"/>
      </c:barChart>
      <c:catAx>
        <c:axId val="77847857"/>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1309569"/>
        <c:crosses val="autoZero"/>
        <c:auto val="1"/>
        <c:lblAlgn val="ctr"/>
        <c:lblOffset val="100"/>
        <c:noMultiLvlLbl val="0"/>
      </c:catAx>
      <c:valAx>
        <c:axId val="31309569"/>
        <c:scaling>
          <c:orientation val="minMax"/>
        </c:scaling>
        <c:delete val="0"/>
        <c:axPos val="l"/>
        <c:majorGridlines>
          <c:spPr>
            <a:ln w="9360">
              <a:solidFill>
                <a:srgbClr val="878787"/>
              </a:solidFill>
              <a:round/>
            </a:ln>
          </c:spPr>
        </c:majorGridlines>
        <c:title>
          <c:tx>
            <c:rich>
              <a:bodyPr rot="0"/>
              <a:lstStyle/>
              <a:p>
                <a:pPr>
                  <a:defRPr b="1" sz="1000" spc="-1" strike="noStrike">
                    <a:solidFill>
                      <a:srgbClr val="000000"/>
                    </a:solidFill>
                    <a:latin typeface="Calibri"/>
                  </a:defRPr>
                </a:pPr>
                <a:r>
                  <a:rPr b="1" sz="1000" spc="-1" strike="noStrike">
                    <a:solidFill>
                      <a:srgbClr val="000000"/>
                    </a:solidFill>
                    <a:latin typeface="Calibri"/>
                  </a:rPr>
                  <a:t>Fees as % of what the buyer pays for the item</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7847857"/>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3</xdr:col>
      <xdr:colOff>0</xdr:colOff>
      <xdr:row>27</xdr:row>
      <xdr:rowOff>160560</xdr:rowOff>
    </xdr:from>
    <xdr:to>
      <xdr:col>10</xdr:col>
      <xdr:colOff>559080</xdr:colOff>
      <xdr:row>44</xdr:row>
      <xdr:rowOff>162000</xdr:rowOff>
    </xdr:to>
    <xdr:graphicFrame>
      <xdr:nvGraphicFramePr>
        <xdr:cNvPr id="0" name="Chart 1"/>
        <xdr:cNvGraphicFramePr/>
      </xdr:nvGraphicFramePr>
      <xdr:xfrm>
        <a:off x="3806280" y="6667560"/>
        <a:ext cx="6479640" cy="323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4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20"/>
  </cols>
  <sheetData>
    <row r="1" customFormat="false" ht="17.35"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A4" s="3" t="s">
        <v>2</v>
      </c>
    </row>
    <row r="5" customFormat="false" ht="15" hidden="false" customHeight="true" outlineLevel="0" collapsed="false">
      <c r="A5" s="4" t="s">
        <v>3</v>
      </c>
    </row>
    <row r="6" customFormat="false" ht="27.75" hidden="false" customHeight="true" outlineLevel="0" collapsed="false">
      <c r="A6" s="4" t="s">
        <v>4</v>
      </c>
    </row>
    <row r="8" customFormat="false" ht="15" hidden="false" customHeight="false" outlineLevel="0" collapsed="false">
      <c r="A8" s="3" t="s">
        <v>5</v>
      </c>
    </row>
    <row r="9" customFormat="false" ht="15" hidden="false" customHeight="true" outlineLevel="0" collapsed="false">
      <c r="A9" s="4" t="s">
        <v>6</v>
      </c>
    </row>
    <row r="10" customFormat="false" ht="15" hidden="false" customHeight="true" outlineLevel="0" collapsed="false">
      <c r="A10" s="4" t="s">
        <v>7</v>
      </c>
    </row>
    <row r="11" customFormat="false" ht="27.75" hidden="false" customHeight="true" outlineLevel="0" collapsed="false">
      <c r="A11" s="4" t="s">
        <v>8</v>
      </c>
    </row>
    <row r="13" customFormat="false" ht="15" hidden="false" customHeight="false" outlineLevel="0" collapsed="false">
      <c r="A13" s="3" t="s">
        <v>9</v>
      </c>
    </row>
    <row r="14" customFormat="false" ht="15" hidden="false" customHeight="true" outlineLevel="0" collapsed="false">
      <c r="A14" s="4" t="s">
        <v>10</v>
      </c>
    </row>
    <row r="15" customFormat="false" ht="27.75" hidden="false" customHeight="true" outlineLevel="0" collapsed="false">
      <c r="A15" s="4" t="s">
        <v>11</v>
      </c>
    </row>
    <row r="16" customFormat="false" ht="27.75" hidden="false" customHeight="true" outlineLevel="0" collapsed="false">
      <c r="A16" s="4" t="s">
        <v>12</v>
      </c>
    </row>
    <row r="18" customFormat="false" ht="15" hidden="false" customHeight="false" outlineLevel="0" collapsed="false">
      <c r="A18" s="3" t="s">
        <v>13</v>
      </c>
    </row>
    <row r="19" customFormat="false" ht="15" hidden="false" customHeight="true" outlineLevel="0" collapsed="false">
      <c r="A19" s="4" t="s">
        <v>14</v>
      </c>
    </row>
    <row r="20" customFormat="false" ht="15" hidden="false" customHeight="true" outlineLevel="0" collapsed="false">
      <c r="A20" s="4" t="s">
        <v>15</v>
      </c>
    </row>
    <row r="21" customFormat="false" ht="27.75" hidden="false" customHeight="true" outlineLevel="0" collapsed="false">
      <c r="A21" s="4" t="s">
        <v>16</v>
      </c>
    </row>
    <row r="22" customFormat="false" ht="15" hidden="false" customHeight="true" outlineLevel="0" collapsed="false">
      <c r="A22" s="4" t="s">
        <v>17</v>
      </c>
    </row>
    <row r="23" customFormat="false" ht="15" hidden="false" customHeight="true" outlineLevel="0" collapsed="false">
      <c r="A23" s="4" t="s">
        <v>18</v>
      </c>
    </row>
    <row r="24" customFormat="false" ht="15" hidden="false" customHeight="true" outlineLevel="0" collapsed="false">
      <c r="A24" s="4" t="s">
        <v>19</v>
      </c>
    </row>
    <row r="26" customFormat="false" ht="15" hidden="false" customHeight="false" outlineLevel="0" collapsed="false">
      <c r="A26" s="3" t="s">
        <v>20</v>
      </c>
    </row>
    <row r="27" customFormat="false" ht="15" hidden="false" customHeight="true" outlineLevel="0" collapsed="false">
      <c r="A27" s="4" t="s">
        <v>21</v>
      </c>
    </row>
    <row r="28" customFormat="false" ht="15" hidden="false" customHeight="true" outlineLevel="0" collapsed="false">
      <c r="A28" s="4" t="s">
        <v>22</v>
      </c>
    </row>
    <row r="29" customFormat="false" ht="27.75" hidden="false" customHeight="true" outlineLevel="0" collapsed="false">
      <c r="A29" s="4" t="s">
        <v>23</v>
      </c>
    </row>
    <row r="31" customFormat="false" ht="15" hidden="false" customHeight="false" outlineLevel="0" collapsed="false">
      <c r="A31" s="3" t="s">
        <v>24</v>
      </c>
    </row>
    <row r="32" customFormat="false" ht="27.75" hidden="false" customHeight="true" outlineLevel="0" collapsed="false">
      <c r="A32" s="4" t="s">
        <v>25</v>
      </c>
    </row>
    <row r="33" customFormat="false" ht="27.75" hidden="false" customHeight="true" outlineLevel="0" collapsed="false">
      <c r="A33" s="4" t="s">
        <v>26</v>
      </c>
    </row>
    <row r="34" customFormat="false" ht="15" hidden="false" customHeight="true" outlineLevel="0" collapsed="false">
      <c r="A34" s="4" t="s">
        <v>27</v>
      </c>
    </row>
    <row r="35" customFormat="false" ht="15" hidden="false" customHeight="true" outlineLevel="0" collapsed="false">
      <c r="A35" s="4" t="s">
        <v>28</v>
      </c>
    </row>
    <row r="37" customFormat="false" ht="15" hidden="false" customHeight="false" outlineLevel="0" collapsed="false">
      <c r="A37" s="3" t="s">
        <v>29</v>
      </c>
    </row>
    <row r="38" customFormat="false" ht="27.75" hidden="false" customHeight="true" outlineLevel="0" collapsed="false">
      <c r="A38" s="4" t="s">
        <v>30</v>
      </c>
    </row>
    <row r="40" customFormat="false" ht="15" hidden="false" customHeight="false" outlineLevel="0" collapsed="false">
      <c r="A40" s="3" t="s">
        <v>31</v>
      </c>
    </row>
    <row r="41" customFormat="false" ht="27.75" hidden="false" customHeight="true" outlineLevel="0" collapsed="false">
      <c r="A41" s="4" t="s">
        <v>32</v>
      </c>
    </row>
    <row r="42" customFormat="false" ht="27.75" hidden="false" customHeight="true" outlineLevel="0" collapsed="false">
      <c r="A42" s="4" t="s">
        <v>33</v>
      </c>
    </row>
    <row r="43" customFormat="false" ht="27.75" hidden="false" customHeight="true" outlineLevel="0" collapsed="false">
      <c r="A43" s="4" t="s">
        <v>34</v>
      </c>
    </row>
    <row r="44" customFormat="false" ht="27.75" hidden="false" customHeight="true" outlineLevel="0" collapsed="false">
      <c r="A44" s="4" t="s">
        <v>35</v>
      </c>
    </row>
    <row r="45" customFormat="false" ht="27.75" hidden="false" customHeight="true" outlineLevel="0" collapsed="false">
      <c r="A45" s="4" t="s">
        <v>36</v>
      </c>
    </row>
    <row r="46" customFormat="false" ht="27.75" hidden="false" customHeight="true" outlineLevel="0" collapsed="false">
      <c r="A46" s="4" t="s">
        <v>37</v>
      </c>
    </row>
    <row r="47" customFormat="false" ht="27.75" hidden="false" customHeight="true" outlineLevel="0" collapsed="false">
      <c r="A47" s="4" t="s">
        <v>38</v>
      </c>
    </row>
  </sheetData>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M3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3" topLeftCell="B4" activePane="bottomRight" state="frozen"/>
      <selection pane="topLeft" activeCell="A1" activeCellId="0" sqref="A1"/>
      <selection pane="topRight" activeCell="B1" activeCellId="0" sqref="B1"/>
      <selection pane="bottomLeft" activeCell="A4" activeCellId="0" sqref="A4"/>
      <selection pane="bottomRigh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13" min="2" style="0" width="12"/>
  </cols>
  <sheetData>
    <row r="1" customFormat="false" ht="17.35" hidden="false" customHeight="false" outlineLevel="0" collapsed="false">
      <c r="A1" s="1" t="s">
        <v>39</v>
      </c>
    </row>
    <row r="2" customFormat="false" ht="15" hidden="false" customHeight="false" outlineLevel="0" collapsed="false">
      <c r="A2" s="2" t="str">
        <f aca="false">"Postage £"&amp;TEXT(Postage,"0.00")&amp;" passes through and is excluded below. VAT added to ex-VAT fees: "&amp;TEXT(VAT_on_fees,"0%")&amp;". eBay business category: "&amp;eBay_Category&amp;". Fees checked 21 Oct 2026."</f>
        <v>Postage £3.29 passes through and is excluded below. VAT added to ex-VAT fees: 20%. eBay business category: Clothing. Fees checked 21 Oct 2026.</v>
      </c>
    </row>
    <row r="4" customFormat="false" ht="15" hidden="false" customHeight="false" outlineLevel="0" collapsed="false">
      <c r="A4" s="5" t="s">
        <v>40</v>
      </c>
      <c r="B4" s="6"/>
      <c r="C4" s="6"/>
      <c r="D4" s="6"/>
      <c r="E4" s="6"/>
      <c r="F4" s="6"/>
      <c r="G4" s="6"/>
      <c r="H4" s="6"/>
      <c r="I4" s="6"/>
      <c r="J4" s="6"/>
      <c r="K4" s="6"/>
      <c r="L4" s="6"/>
      <c r="M4" s="6"/>
    </row>
    <row r="5" customFormat="false" ht="15" hidden="false" customHeight="false" outlineLevel="0" collapsed="false">
      <c r="A5" s="7" t="s">
        <v>41</v>
      </c>
      <c r="B5" s="8" t="str">
        <f aca="false">"Scenario A: £"&amp;TEXT(Price_A,"0.00")&amp;" item"</f>
        <v>Scenario A: £10.00 item</v>
      </c>
      <c r="C5" s="8"/>
      <c r="D5" s="8"/>
      <c r="E5" s="8" t="str">
        <f aca="false">"Scenario B: £"&amp;TEXT(Price_B,"0.00")&amp;" item"</f>
        <v>Scenario B: £20.00 item</v>
      </c>
      <c r="F5" s="8"/>
      <c r="G5" s="8"/>
      <c r="H5" s="8" t="str">
        <f aca="false">"Scenario C: £"&amp;TEXT(Price_C,"0.00")&amp;" item"</f>
        <v>Scenario C: £50.00 item</v>
      </c>
      <c r="I5" s="8"/>
      <c r="J5" s="8"/>
      <c r="K5" s="8" t="str">
        <f aca="false">"Scenario D: £"&amp;TEXT(Price_D,"0.00")&amp;" item"</f>
        <v>Scenario D: £35.00 item</v>
      </c>
      <c r="L5" s="8"/>
      <c r="M5" s="8"/>
    </row>
    <row r="6" customFormat="false" ht="42" hidden="false" customHeight="true" outlineLevel="0" collapsed="false">
      <c r="A6" s="9"/>
      <c r="B6" s="10" t="s">
        <v>42</v>
      </c>
      <c r="C6" s="10" t="s">
        <v>43</v>
      </c>
      <c r="D6" s="10" t="s">
        <v>44</v>
      </c>
      <c r="E6" s="10" t="s">
        <v>42</v>
      </c>
      <c r="F6" s="10" t="s">
        <v>43</v>
      </c>
      <c r="G6" s="10" t="s">
        <v>44</v>
      </c>
      <c r="H6" s="10" t="s">
        <v>42</v>
      </c>
      <c r="I6" s="10" t="s">
        <v>43</v>
      </c>
      <c r="J6" s="10" t="s">
        <v>44</v>
      </c>
      <c r="K6" s="10" t="s">
        <v>42</v>
      </c>
      <c r="L6" s="10" t="s">
        <v>43</v>
      </c>
      <c r="M6" s="10" t="s">
        <v>44</v>
      </c>
    </row>
    <row r="7" customFormat="false" ht="15" hidden="false" customHeight="false" outlineLevel="0" collapsed="false">
      <c r="A7" s="11" t="s">
        <v>45</v>
      </c>
      <c r="B7" s="12" t="n">
        <f aca="false">Calculator!B9+Calculator!B11</f>
        <v>10.6</v>
      </c>
      <c r="C7" s="12" t="n">
        <f aca="false">Calculator!B24</f>
        <v>10</v>
      </c>
      <c r="D7" s="13" t="n">
        <f aca="false">Calculator!B26</f>
        <v>0.0566037735849057</v>
      </c>
      <c r="E7" s="12" t="n">
        <f aca="false">Calculator!B31+Calculator!B33</f>
        <v>20.9</v>
      </c>
      <c r="F7" s="12" t="n">
        <f aca="false">Calculator!B46</f>
        <v>20</v>
      </c>
      <c r="G7" s="13" t="n">
        <f aca="false">Calculator!B48</f>
        <v>0.0430622009569378</v>
      </c>
      <c r="H7" s="12" t="n">
        <f aca="false">Calculator!B53+Calculator!B55</f>
        <v>51.8</v>
      </c>
      <c r="I7" s="12" t="n">
        <f aca="false">Calculator!B68</f>
        <v>50</v>
      </c>
      <c r="J7" s="13" t="n">
        <f aca="false">Calculator!B70</f>
        <v>0.0347490347490348</v>
      </c>
      <c r="K7" s="12" t="n">
        <f aca="false">Calculator!B75+Calculator!B77</f>
        <v>36.35</v>
      </c>
      <c r="L7" s="12" t="n">
        <f aca="false">Calculator!B90</f>
        <v>35</v>
      </c>
      <c r="M7" s="13" t="n">
        <f aca="false">Calculator!B92</f>
        <v>0.0371389270976616</v>
      </c>
    </row>
    <row r="8" customFormat="false" ht="15" hidden="false" customHeight="false" outlineLevel="0" collapsed="false">
      <c r="A8" s="11" t="s">
        <v>46</v>
      </c>
      <c r="B8" s="12" t="n">
        <f aca="false">Calculator!C9+Calculator!C11</f>
        <v>11.2</v>
      </c>
      <c r="C8" s="12" t="n">
        <f aca="false">Calculator!C24</f>
        <v>10</v>
      </c>
      <c r="D8" s="13" t="n">
        <f aca="false">Calculator!C26</f>
        <v>0.107142857142857</v>
      </c>
      <c r="E8" s="12" t="n">
        <f aca="false">Calculator!C31+Calculator!C33</f>
        <v>21.7</v>
      </c>
      <c r="F8" s="12" t="n">
        <f aca="false">Calculator!C46</f>
        <v>20</v>
      </c>
      <c r="G8" s="13" t="n">
        <f aca="false">Calculator!C48</f>
        <v>0.0783410138248848</v>
      </c>
      <c r="H8" s="12" t="n">
        <f aca="false">Calculator!C53+Calculator!C55</f>
        <v>53.2</v>
      </c>
      <c r="I8" s="12" t="n">
        <f aca="false">Calculator!C68</f>
        <v>50</v>
      </c>
      <c r="J8" s="13" t="n">
        <f aca="false">Calculator!C70</f>
        <v>0.0601503759398496</v>
      </c>
      <c r="K8" s="12" t="n">
        <f aca="false">Calculator!C75+Calculator!C77</f>
        <v>37.45</v>
      </c>
      <c r="L8" s="12" t="n">
        <f aca="false">Calculator!C90</f>
        <v>35</v>
      </c>
      <c r="M8" s="13" t="n">
        <f aca="false">Calculator!C92</f>
        <v>0.0654205607476635</v>
      </c>
    </row>
    <row r="9" customFormat="false" ht="15" hidden="false" customHeight="false" outlineLevel="0" collapsed="false">
      <c r="A9" s="11" t="s">
        <v>47</v>
      </c>
      <c r="B9" s="12" t="n">
        <f aca="false">Calculator!D9+Calculator!D11</f>
        <v>11.6</v>
      </c>
      <c r="C9" s="12" t="n">
        <f aca="false">Calculator!D24</f>
        <v>10</v>
      </c>
      <c r="D9" s="13" t="n">
        <f aca="false">Calculator!D26</f>
        <v>0.137931034482759</v>
      </c>
      <c r="E9" s="12" t="n">
        <f aca="false">Calculator!D31+Calculator!D33</f>
        <v>22.4</v>
      </c>
      <c r="F9" s="12" t="n">
        <f aca="false">Calculator!D46</f>
        <v>20</v>
      </c>
      <c r="G9" s="13" t="n">
        <f aca="false">Calculator!D48</f>
        <v>0.107142857142857</v>
      </c>
      <c r="H9" s="12" t="n">
        <f aca="false">Calculator!D53+Calculator!D55</f>
        <v>54.8</v>
      </c>
      <c r="I9" s="12" t="n">
        <f aca="false">Calculator!D68</f>
        <v>50</v>
      </c>
      <c r="J9" s="13" t="n">
        <f aca="false">Calculator!D70</f>
        <v>0.0875912408759124</v>
      </c>
      <c r="K9" s="12" t="n">
        <f aca="false">Calculator!D75+Calculator!D77</f>
        <v>38.6</v>
      </c>
      <c r="L9" s="12" t="n">
        <f aca="false">Calculator!D90</f>
        <v>35</v>
      </c>
      <c r="M9" s="13" t="n">
        <f aca="false">Calculator!D92</f>
        <v>0.0932642487046632</v>
      </c>
    </row>
    <row r="10" customFormat="false" ht="15" hidden="false" customHeight="false" outlineLevel="0" collapsed="false">
      <c r="A10" s="11" t="s">
        <v>48</v>
      </c>
      <c r="B10" s="12" t="n">
        <f aca="false">Calculator!E9+Calculator!E11</f>
        <v>10.8</v>
      </c>
      <c r="C10" s="12" t="n">
        <f aca="false">Calculator!E24</f>
        <v>10</v>
      </c>
      <c r="D10" s="13" t="n">
        <f aca="false">Calculator!E26</f>
        <v>0.0740740740740741</v>
      </c>
      <c r="E10" s="12" t="n">
        <f aca="false">Calculator!E31+Calculator!E33</f>
        <v>21.5</v>
      </c>
      <c r="F10" s="12" t="n">
        <f aca="false">Calculator!E46</f>
        <v>20</v>
      </c>
      <c r="G10" s="13" t="n">
        <f aca="false">Calculator!E48</f>
        <v>0.0697674418604651</v>
      </c>
      <c r="H10" s="12" t="n">
        <f aca="false">Calculator!E53+Calculator!E55</f>
        <v>52.7</v>
      </c>
      <c r="I10" s="12" t="n">
        <f aca="false">Calculator!E68</f>
        <v>50</v>
      </c>
      <c r="J10" s="13" t="n">
        <f aca="false">Calculator!E70</f>
        <v>0.0512333965844402</v>
      </c>
      <c r="K10" s="12" t="n">
        <f aca="false">Calculator!E75+Calculator!E77</f>
        <v>37.1</v>
      </c>
      <c r="L10" s="12" t="n">
        <f aca="false">Calculator!E90</f>
        <v>35</v>
      </c>
      <c r="M10" s="13" t="n">
        <f aca="false">Calculator!E92</f>
        <v>0.0566037735849057</v>
      </c>
    </row>
    <row r="11" customFormat="false" ht="15" hidden="false" customHeight="false" outlineLevel="0" collapsed="false">
      <c r="A11" s="11" t="s">
        <v>49</v>
      </c>
      <c r="B11" s="12" t="n">
        <f aca="false">Calculator!F9+Calculator!F11</f>
        <v>11.5</v>
      </c>
      <c r="C11" s="12" t="n">
        <f aca="false">Calculator!F24</f>
        <v>9.31459</v>
      </c>
      <c r="D11" s="13" t="n">
        <f aca="false">Calculator!F26</f>
        <v>0.190035652173913</v>
      </c>
      <c r="E11" s="12" t="n">
        <f aca="false">Calculator!F31+Calculator!F33</f>
        <v>22</v>
      </c>
      <c r="F11" s="12" t="n">
        <f aca="false">Calculator!F46</f>
        <v>19.02459</v>
      </c>
      <c r="G11" s="13" t="n">
        <f aca="false">Calculator!F48</f>
        <v>0.135245909090909</v>
      </c>
      <c r="H11" s="12" t="n">
        <f aca="false">Calculator!F53+Calculator!F55</f>
        <v>53.5</v>
      </c>
      <c r="I11" s="12" t="n">
        <f aca="false">Calculator!F68</f>
        <v>48.15459</v>
      </c>
      <c r="J11" s="13" t="n">
        <f aca="false">Calculator!F70</f>
        <v>0.0999142056074766</v>
      </c>
      <c r="K11" s="12" t="n">
        <f aca="false">Calculator!F75+Calculator!F77</f>
        <v>37.75</v>
      </c>
      <c r="L11" s="12" t="n">
        <f aca="false">Calculator!F90</f>
        <v>33.58959</v>
      </c>
      <c r="M11" s="13" t="n">
        <f aca="false">Calculator!F92</f>
        <v>0.110209536423841</v>
      </c>
    </row>
    <row r="14" customFormat="false" ht="15" hidden="false" customHeight="false" outlineLevel="0" collapsed="false">
      <c r="A14" s="14" t="s">
        <v>50</v>
      </c>
      <c r="B14" s="15"/>
      <c r="C14" s="15"/>
      <c r="D14" s="15"/>
      <c r="E14" s="15"/>
      <c r="F14" s="15"/>
      <c r="G14" s="15"/>
      <c r="H14" s="15"/>
      <c r="I14" s="15"/>
      <c r="J14" s="15"/>
      <c r="K14" s="15"/>
      <c r="L14" s="15"/>
      <c r="M14" s="15"/>
    </row>
    <row r="15" customFormat="false" ht="15" hidden="false" customHeight="false" outlineLevel="0" collapsed="false">
      <c r="A15" s="7" t="s">
        <v>41</v>
      </c>
      <c r="B15" s="8" t="str">
        <f aca="false">"Scenario A: £"&amp;TEXT(Price_A,"0.00")&amp;" item"</f>
        <v>Scenario A: £10.00 item</v>
      </c>
      <c r="C15" s="8"/>
      <c r="D15" s="8"/>
      <c r="E15" s="8" t="str">
        <f aca="false">"Scenario B: £"&amp;TEXT(Price_B,"0.00")&amp;" item"</f>
        <v>Scenario B: £20.00 item</v>
      </c>
      <c r="F15" s="8"/>
      <c r="G15" s="8"/>
      <c r="H15" s="8" t="str">
        <f aca="false">"Scenario C: £"&amp;TEXT(Price_C,"0.00")&amp;" item"</f>
        <v>Scenario C: £50.00 item</v>
      </c>
      <c r="I15" s="8"/>
      <c r="J15" s="8"/>
      <c r="K15" s="8" t="str">
        <f aca="false">"Scenario D: £"&amp;TEXT(Price_D,"0.00")&amp;" item"</f>
        <v>Scenario D: £35.00 item</v>
      </c>
      <c r="L15" s="8"/>
      <c r="M15" s="8"/>
    </row>
    <row r="16" customFormat="false" ht="42" hidden="false" customHeight="true" outlineLevel="0" collapsed="false">
      <c r="A16" s="9"/>
      <c r="B16" s="10" t="s">
        <v>42</v>
      </c>
      <c r="C16" s="10" t="s">
        <v>43</v>
      </c>
      <c r="D16" s="10" t="s">
        <v>44</v>
      </c>
      <c r="E16" s="10" t="s">
        <v>42</v>
      </c>
      <c r="F16" s="10" t="s">
        <v>43</v>
      </c>
      <c r="G16" s="10" t="s">
        <v>44</v>
      </c>
      <c r="H16" s="10" t="s">
        <v>42</v>
      </c>
      <c r="I16" s="10" t="s">
        <v>43</v>
      </c>
      <c r="J16" s="10" t="s">
        <v>44</v>
      </c>
      <c r="K16" s="10" t="s">
        <v>42</v>
      </c>
      <c r="L16" s="10" t="s">
        <v>43</v>
      </c>
      <c r="M16" s="10" t="s">
        <v>44</v>
      </c>
    </row>
    <row r="17" customFormat="false" ht="15" hidden="false" customHeight="false" outlineLevel="0" collapsed="false">
      <c r="A17" s="11" t="s">
        <v>51</v>
      </c>
      <c r="B17" s="12" t="n">
        <f aca="false">Calculator!G9+Calculator!G11</f>
        <v>10</v>
      </c>
      <c r="C17" s="12" t="n">
        <f aca="false">Calculator!G24</f>
        <v>7.20637</v>
      </c>
      <c r="D17" s="13" t="n">
        <f aca="false">Calculator!G26</f>
        <v>0.279363</v>
      </c>
      <c r="E17" s="12" t="n">
        <f aca="false">Calculator!G31+Calculator!G33</f>
        <v>20</v>
      </c>
      <c r="F17" s="12" t="n">
        <f aca="false">Calculator!G46</f>
        <v>15.73637</v>
      </c>
      <c r="G17" s="13" t="n">
        <f aca="false">Calculator!G48</f>
        <v>0.2131815</v>
      </c>
      <c r="H17" s="12" t="n">
        <f aca="false">Calculator!G53+Calculator!G55</f>
        <v>50</v>
      </c>
      <c r="I17" s="12" t="n">
        <f aca="false">Calculator!G68</f>
        <v>41.32637</v>
      </c>
      <c r="J17" s="13" t="n">
        <f aca="false">Calculator!G70</f>
        <v>0.1734726</v>
      </c>
      <c r="K17" s="12" t="n">
        <f aca="false">Calculator!G75+Calculator!G77</f>
        <v>35</v>
      </c>
      <c r="L17" s="12" t="n">
        <f aca="false">Calculator!G90</f>
        <v>28.53137</v>
      </c>
      <c r="M17" s="13" t="n">
        <f aca="false">Calculator!G92</f>
        <v>0.184818</v>
      </c>
    </row>
    <row r="18" customFormat="false" ht="15" hidden="false" customHeight="false" outlineLevel="0" collapsed="false">
      <c r="A18" s="11" t="s">
        <v>52</v>
      </c>
      <c r="B18" s="12" t="n">
        <f aca="false">Calculator!H9+Calculator!H11</f>
        <v>10</v>
      </c>
      <c r="C18" s="12" t="n">
        <f aca="false">Calculator!H24</f>
        <v>7.82709141818182</v>
      </c>
      <c r="D18" s="13" t="n">
        <f aca="false">Calculator!H26</f>
        <v>0.217290858181818</v>
      </c>
      <c r="E18" s="12" t="n">
        <f aca="false">Calculator!H31+Calculator!H33</f>
        <v>20</v>
      </c>
      <c r="F18" s="12" t="n">
        <f aca="false">Calculator!H46</f>
        <v>16.5094914181818</v>
      </c>
      <c r="G18" s="13" t="n">
        <f aca="false">Calculator!H48</f>
        <v>0.174525429090909</v>
      </c>
      <c r="H18" s="12" t="n">
        <f aca="false">Calculator!H53+Calculator!H55</f>
        <v>50</v>
      </c>
      <c r="I18" s="12" t="n">
        <f aca="false">Calculator!H68</f>
        <v>42.5566914181818</v>
      </c>
      <c r="J18" s="13" t="n">
        <f aca="false">Calculator!H70</f>
        <v>0.148866171636364</v>
      </c>
      <c r="K18" s="12" t="n">
        <f aca="false">Calculator!H75+Calculator!H77</f>
        <v>35</v>
      </c>
      <c r="L18" s="12" t="n">
        <f aca="false">Calculator!H90</f>
        <v>29.5330914181818</v>
      </c>
      <c r="M18" s="13" t="n">
        <f aca="false">Calculator!H92</f>
        <v>0.156197388051948</v>
      </c>
    </row>
    <row r="19" customFormat="false" ht="15" hidden="false" customHeight="false" outlineLevel="0" collapsed="false">
      <c r="A19" s="11" t="s">
        <v>53</v>
      </c>
      <c r="B19" s="12" t="n">
        <f aca="false">Calculator!I9+Calculator!I11</f>
        <v>10</v>
      </c>
      <c r="C19" s="12" t="n">
        <f aca="false">Calculator!I24</f>
        <v>8.3039</v>
      </c>
      <c r="D19" s="13" t="n">
        <f aca="false">Calculator!I26</f>
        <v>0.16961</v>
      </c>
      <c r="E19" s="12" t="n">
        <f aca="false">Calculator!I31+Calculator!I33</f>
        <v>20</v>
      </c>
      <c r="F19" s="12" t="n">
        <f aca="false">Calculator!I46</f>
        <v>17.4039</v>
      </c>
      <c r="G19" s="13" t="n">
        <f aca="false">Calculator!I48</f>
        <v>0.129805</v>
      </c>
      <c r="H19" s="12" t="n">
        <f aca="false">Calculator!I53+Calculator!I55</f>
        <v>50</v>
      </c>
      <c r="I19" s="12" t="n">
        <f aca="false">Calculator!I68</f>
        <v>44.7039</v>
      </c>
      <c r="J19" s="13" t="n">
        <f aca="false">Calculator!I70</f>
        <v>0.105922</v>
      </c>
      <c r="K19" s="12" t="n">
        <f aca="false">Calculator!I75+Calculator!I77</f>
        <v>35</v>
      </c>
      <c r="L19" s="12" t="n">
        <f aca="false">Calculator!I90</f>
        <v>31.0539</v>
      </c>
      <c r="M19" s="13" t="n">
        <f aca="false">Calculator!I92</f>
        <v>0.112745714285714</v>
      </c>
    </row>
    <row r="20" customFormat="false" ht="15" hidden="false" customHeight="false" outlineLevel="0" collapsed="false">
      <c r="A20" s="11" t="s">
        <v>54</v>
      </c>
      <c r="B20" s="12" t="n">
        <f aca="false">Calculator!J9+Calculator!J11</f>
        <v>11.2</v>
      </c>
      <c r="C20" s="12" t="n">
        <f aca="false">Calculator!J24</f>
        <v>10</v>
      </c>
      <c r="D20" s="13" t="n">
        <f aca="false">Calculator!J26</f>
        <v>0.107142857142857</v>
      </c>
      <c r="E20" s="12" t="n">
        <f aca="false">Calculator!J31+Calculator!J33</f>
        <v>21.7</v>
      </c>
      <c r="F20" s="12" t="n">
        <f aca="false">Calculator!J46</f>
        <v>20</v>
      </c>
      <c r="G20" s="13" t="n">
        <f aca="false">Calculator!J48</f>
        <v>0.0783410138248848</v>
      </c>
      <c r="H20" s="12" t="n">
        <f aca="false">Calculator!J53+Calculator!J55</f>
        <v>53.2</v>
      </c>
      <c r="I20" s="12" t="n">
        <f aca="false">Calculator!J68</f>
        <v>50</v>
      </c>
      <c r="J20" s="13" t="n">
        <f aca="false">Calculator!J70</f>
        <v>0.0601503759398496</v>
      </c>
      <c r="K20" s="12" t="n">
        <f aca="false">Calculator!J75+Calculator!J77</f>
        <v>37.45</v>
      </c>
      <c r="L20" s="12" t="n">
        <f aca="false">Calculator!J90</f>
        <v>35</v>
      </c>
      <c r="M20" s="13" t="n">
        <f aca="false">Calculator!J92</f>
        <v>0.0654205607476635</v>
      </c>
    </row>
    <row r="21" customFormat="false" ht="15" hidden="false" customHeight="false" outlineLevel="0" collapsed="false">
      <c r="A21" s="11" t="s">
        <v>55</v>
      </c>
      <c r="B21" s="12" t="n">
        <f aca="false">Calculator!K9+Calculator!K11</f>
        <v>11.5</v>
      </c>
      <c r="C21" s="12" t="n">
        <f aca="false">Calculator!K24</f>
        <v>9.31459</v>
      </c>
      <c r="D21" s="13" t="n">
        <f aca="false">Calculator!K26</f>
        <v>0.190035652173913</v>
      </c>
      <c r="E21" s="12" t="n">
        <f aca="false">Calculator!K31+Calculator!K33</f>
        <v>22</v>
      </c>
      <c r="F21" s="12" t="n">
        <f aca="false">Calculator!K46</f>
        <v>19.02459</v>
      </c>
      <c r="G21" s="13" t="n">
        <f aca="false">Calculator!K48</f>
        <v>0.135245909090909</v>
      </c>
      <c r="H21" s="12" t="n">
        <f aca="false">Calculator!K53+Calculator!K55</f>
        <v>53.5</v>
      </c>
      <c r="I21" s="12" t="n">
        <f aca="false">Calculator!K68</f>
        <v>48.15459</v>
      </c>
      <c r="J21" s="13" t="n">
        <f aca="false">Calculator!K70</f>
        <v>0.0999142056074766</v>
      </c>
      <c r="K21" s="12" t="n">
        <f aca="false">Calculator!K75+Calculator!K77</f>
        <v>37.75</v>
      </c>
      <c r="L21" s="12" t="n">
        <f aca="false">Calculator!K90</f>
        <v>33.58959</v>
      </c>
      <c r="M21" s="13" t="n">
        <f aca="false">Calculator!K92</f>
        <v>0.110209536423841</v>
      </c>
    </row>
    <row r="23" customFormat="false" ht="27.75" hidden="false" customHeight="true" outlineLevel="0" collapsed="false">
      <c r="A23" s="16" t="s">
        <v>56</v>
      </c>
      <c r="B23" s="16"/>
      <c r="C23" s="16"/>
      <c r="D23" s="16"/>
      <c r="E23" s="16"/>
      <c r="F23" s="16"/>
      <c r="G23" s="16"/>
      <c r="H23" s="16"/>
      <c r="I23" s="16"/>
      <c r="J23" s="16"/>
      <c r="K23" s="16"/>
      <c r="L23" s="16"/>
      <c r="M23" s="16"/>
    </row>
    <row r="24" customFormat="false" ht="27.75" hidden="false" customHeight="true" outlineLevel="0" collapsed="false">
      <c r="A24" s="16" t="s">
        <v>57</v>
      </c>
      <c r="B24" s="16"/>
      <c r="C24" s="16"/>
      <c r="D24" s="16"/>
      <c r="E24" s="16"/>
      <c r="F24" s="16"/>
      <c r="G24" s="16"/>
      <c r="H24" s="16"/>
      <c r="I24" s="16"/>
      <c r="J24" s="16"/>
      <c r="K24" s="16"/>
      <c r="L24" s="16"/>
      <c r="M24" s="16"/>
    </row>
    <row r="25" customFormat="false" ht="27.75" hidden="false" customHeight="true" outlineLevel="0" collapsed="false">
      <c r="A25" s="16" t="s">
        <v>58</v>
      </c>
      <c r="B25" s="16"/>
      <c r="C25" s="16"/>
      <c r="D25" s="16"/>
      <c r="E25" s="16"/>
      <c r="F25" s="16"/>
      <c r="G25" s="16"/>
      <c r="H25" s="16"/>
      <c r="I25" s="16"/>
      <c r="J25" s="16"/>
      <c r="K25" s="16"/>
      <c r="L25" s="16"/>
      <c r="M25" s="16"/>
    </row>
    <row r="26" customFormat="false" ht="27.75" hidden="false" customHeight="true" outlineLevel="0" collapsed="false">
      <c r="A26" s="16" t="s">
        <v>59</v>
      </c>
      <c r="B26" s="16"/>
      <c r="C26" s="16"/>
      <c r="D26" s="16"/>
      <c r="E26" s="16"/>
      <c r="F26" s="16"/>
      <c r="G26" s="16"/>
      <c r="H26" s="16"/>
      <c r="I26" s="16"/>
      <c r="J26" s="16"/>
      <c r="K26" s="16"/>
      <c r="L26" s="16"/>
      <c r="M26" s="16"/>
    </row>
    <row r="29" customFormat="false" ht="15" hidden="false" customHeight="false" outlineLevel="0" collapsed="false">
      <c r="A29" s="11" t="s">
        <v>60</v>
      </c>
    </row>
    <row r="30" customFormat="false" ht="15" hidden="false" customHeight="false" outlineLevel="0" collapsed="false">
      <c r="A30" s="17" t="s">
        <v>45</v>
      </c>
      <c r="B30" s="18" t="n">
        <f aca="false">Calculator!B48</f>
        <v>0.0430622009569378</v>
      </c>
    </row>
    <row r="31" customFormat="false" ht="15" hidden="false" customHeight="false" outlineLevel="0" collapsed="false">
      <c r="A31" s="17" t="s">
        <v>46</v>
      </c>
      <c r="B31" s="18" t="n">
        <f aca="false">Calculator!C48</f>
        <v>0.0783410138248848</v>
      </c>
    </row>
    <row r="32" customFormat="false" ht="15" hidden="false" customHeight="false" outlineLevel="0" collapsed="false">
      <c r="A32" s="17" t="s">
        <v>47</v>
      </c>
      <c r="B32" s="18" t="n">
        <f aca="false">Calculator!D48</f>
        <v>0.107142857142857</v>
      </c>
    </row>
    <row r="33" customFormat="false" ht="15" hidden="false" customHeight="false" outlineLevel="0" collapsed="false">
      <c r="A33" s="17" t="s">
        <v>48</v>
      </c>
      <c r="B33" s="18" t="n">
        <f aca="false">Calculator!E48</f>
        <v>0.0697674418604651</v>
      </c>
    </row>
    <row r="34" customFormat="false" ht="15" hidden="false" customHeight="false" outlineLevel="0" collapsed="false">
      <c r="A34" s="17" t="s">
        <v>49</v>
      </c>
      <c r="B34" s="18" t="n">
        <f aca="false">Calculator!F48</f>
        <v>0.135245909090909</v>
      </c>
    </row>
    <row r="35" customFormat="false" ht="15" hidden="false" customHeight="false" outlineLevel="0" collapsed="false">
      <c r="A35" s="17" t="s">
        <v>51</v>
      </c>
      <c r="B35" s="18" t="n">
        <f aca="false">Calculator!G48</f>
        <v>0.2131815</v>
      </c>
    </row>
    <row r="36" customFormat="false" ht="15" hidden="false" customHeight="false" outlineLevel="0" collapsed="false">
      <c r="A36" s="17" t="s">
        <v>52</v>
      </c>
      <c r="B36" s="18" t="n">
        <f aca="false">Calculator!H48</f>
        <v>0.174525429090909</v>
      </c>
    </row>
    <row r="37" customFormat="false" ht="15" hidden="false" customHeight="false" outlineLevel="0" collapsed="false">
      <c r="A37" s="17" t="s">
        <v>53</v>
      </c>
      <c r="B37" s="18" t="n">
        <f aca="false">Calculator!I48</f>
        <v>0.129805</v>
      </c>
    </row>
    <row r="38" customFormat="false" ht="15" hidden="false" customHeight="false" outlineLevel="0" collapsed="false">
      <c r="A38" s="17" t="s">
        <v>54</v>
      </c>
      <c r="B38" s="18" t="n">
        <f aca="false">Calculator!J48</f>
        <v>0.0783410138248848</v>
      </c>
    </row>
    <row r="39" customFormat="false" ht="15" hidden="false" customHeight="false" outlineLevel="0" collapsed="false">
      <c r="A39" s="17" t="s">
        <v>55</v>
      </c>
      <c r="B39" s="18" t="n">
        <f aca="false">Calculator!K48</f>
        <v>0.135245909090909</v>
      </c>
    </row>
  </sheetData>
  <mergeCells count="12">
    <mergeCell ref="B5:D5"/>
    <mergeCell ref="E5:G5"/>
    <mergeCell ref="H5:J5"/>
    <mergeCell ref="K5:M5"/>
    <mergeCell ref="B15:D15"/>
    <mergeCell ref="E15:G15"/>
    <mergeCell ref="H15:J15"/>
    <mergeCell ref="K15:M15"/>
    <mergeCell ref="A23:M23"/>
    <mergeCell ref="A24:M24"/>
    <mergeCell ref="A25:M25"/>
    <mergeCell ref="A26:M26"/>
  </mergeCell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1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8"/>
    <col collapsed="false" customWidth="true" hidden="false" outlineLevel="0" max="2" min="2" style="0" width="14"/>
    <col collapsed="false" customWidth="true" hidden="false" outlineLevel="0" max="3" min="3" style="0" width="7"/>
    <col collapsed="false" customWidth="true" hidden="false" outlineLevel="0" max="4" min="4" style="0" width="95"/>
  </cols>
  <sheetData>
    <row r="1" customFormat="false" ht="17.35" hidden="false" customHeight="false" outlineLevel="0" collapsed="false">
      <c r="A1" s="1" t="s">
        <v>61</v>
      </c>
    </row>
    <row r="2" customFormat="false" ht="15" hidden="false" customHeight="false" outlineLevel="0" collapsed="false">
      <c r="A2" s="2" t="s">
        <v>62</v>
      </c>
    </row>
    <row r="4" customFormat="false" ht="15" hidden="false" customHeight="false" outlineLevel="0" collapsed="false">
      <c r="A4" s="10" t="s">
        <v>63</v>
      </c>
      <c r="B4" s="10" t="s">
        <v>64</v>
      </c>
      <c r="C4" s="10" t="s">
        <v>65</v>
      </c>
      <c r="D4" s="10" t="s">
        <v>66</v>
      </c>
    </row>
    <row r="5" customFormat="false" ht="42" hidden="false" customHeight="true" outlineLevel="0" collapsed="false">
      <c r="A5" s="4" t="s">
        <v>67</v>
      </c>
      <c r="B5" s="19" t="n">
        <v>10</v>
      </c>
      <c r="C5" s="17" t="s">
        <v>68</v>
      </c>
      <c r="D5" s="4" t="s">
        <v>69</v>
      </c>
    </row>
    <row r="6" customFormat="false" ht="42" hidden="false" customHeight="true" outlineLevel="0" collapsed="false">
      <c r="A6" s="4" t="s">
        <v>70</v>
      </c>
      <c r="B6" s="19" t="n">
        <v>20</v>
      </c>
      <c r="C6" s="17" t="s">
        <v>68</v>
      </c>
      <c r="D6" s="4" t="s">
        <v>71</v>
      </c>
    </row>
    <row r="7" customFormat="false" ht="42" hidden="false" customHeight="true" outlineLevel="0" collapsed="false">
      <c r="A7" s="4" t="s">
        <v>72</v>
      </c>
      <c r="B7" s="19" t="n">
        <v>50</v>
      </c>
      <c r="C7" s="17" t="s">
        <v>68</v>
      </c>
      <c r="D7" s="4" t="s">
        <v>73</v>
      </c>
    </row>
    <row r="8" customFormat="false" ht="42" hidden="false" customHeight="true" outlineLevel="0" collapsed="false">
      <c r="A8" s="4" t="s">
        <v>74</v>
      </c>
      <c r="B8" s="19" t="n">
        <v>35</v>
      </c>
      <c r="C8" s="17" t="s">
        <v>68</v>
      </c>
      <c r="D8" s="4" t="s">
        <v>75</v>
      </c>
    </row>
    <row r="9" customFormat="false" ht="42" hidden="false" customHeight="true" outlineLevel="0" collapsed="false">
      <c r="A9" s="4" t="s">
        <v>76</v>
      </c>
      <c r="B9" s="19" t="n">
        <v>3.29</v>
      </c>
      <c r="C9" s="17" t="s">
        <v>68</v>
      </c>
      <c r="D9" s="4" t="s">
        <v>77</v>
      </c>
    </row>
    <row r="10" customFormat="false" ht="42" hidden="false" customHeight="true" outlineLevel="0" collapsed="false">
      <c r="A10" s="4" t="s">
        <v>78</v>
      </c>
      <c r="B10" s="20" t="n">
        <v>0.2</v>
      </c>
      <c r="C10" s="17" t="s">
        <v>79</v>
      </c>
      <c r="D10" s="4" t="s">
        <v>80</v>
      </c>
    </row>
    <row r="11" customFormat="false" ht="42" hidden="false" customHeight="true" outlineLevel="0" collapsed="false">
      <c r="A11" s="4" t="s">
        <v>81</v>
      </c>
      <c r="B11" s="21" t="n">
        <v>1.32</v>
      </c>
      <c r="C11" s="17" t="s">
        <v>82</v>
      </c>
      <c r="D11" s="4" t="s">
        <v>83</v>
      </c>
    </row>
    <row r="12" customFormat="false" ht="42" hidden="false" customHeight="true" outlineLevel="0" collapsed="false">
      <c r="A12" s="4" t="s">
        <v>84</v>
      </c>
      <c r="B12" s="22" t="s">
        <v>85</v>
      </c>
      <c r="C12" s="17" t="s">
        <v>86</v>
      </c>
      <c r="D12" s="4" t="s">
        <v>87</v>
      </c>
    </row>
  </sheetData>
  <dataValidations count="1">
    <dataValidation allowBlank="false" errorStyle="stop" operator="between" showDropDown="false" showErrorMessage="false" showInputMessage="false" sqref="B12" type="list">
      <formula1>"Clothing,Everything else"</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P3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4" ySplit="4" topLeftCell="E5" activePane="bottomRight" state="frozen"/>
      <selection pane="topLeft" activeCell="A1" activeCellId="0" sqref="A1"/>
      <selection pane="topRight" activeCell="E1" activeCellId="0" sqref="E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11"/>
    <col collapsed="false" customWidth="true" hidden="false" outlineLevel="0" max="3" min="3" style="0" width="16"/>
    <col collapsed="false" customWidth="true" hidden="false" outlineLevel="0" max="4" min="4" style="0" width="30"/>
    <col collapsed="false" customWidth="true" hidden="false" outlineLevel="0" max="6" min="5" style="0" width="8"/>
    <col collapsed="false" customWidth="true" hidden="false" outlineLevel="0" max="7" min="7" style="0" width="9"/>
    <col collapsed="false" customWidth="true" hidden="false" outlineLevel="0" max="9" min="8" style="0" width="8"/>
    <col collapsed="false" customWidth="true" hidden="false" outlineLevel="0" max="10" min="10" style="0" width="20"/>
    <col collapsed="false" customWidth="true" hidden="false" outlineLevel="0" max="11" min="11" style="0" width="14"/>
    <col collapsed="false" customWidth="true" hidden="false" outlineLevel="0" max="12" min="12" style="0" width="18"/>
    <col collapsed="false" customWidth="true" hidden="false" outlineLevel="0" max="13" min="13" style="0" width="36"/>
    <col collapsed="false" customWidth="true" hidden="false" outlineLevel="0" max="14" min="14" style="0" width="11"/>
    <col collapsed="false" customWidth="true" hidden="false" outlineLevel="0" max="15" min="15" style="0" width="46"/>
    <col collapsed="false" customWidth="true" hidden="false" outlineLevel="0" max="16" min="16" style="0" width="22"/>
  </cols>
  <sheetData>
    <row r="1" customFormat="false" ht="17.35" hidden="false" customHeight="false" outlineLevel="0" collapsed="false">
      <c r="A1" s="1" t="s">
        <v>88</v>
      </c>
    </row>
    <row r="2" customFormat="false" ht="15" hidden="false" customHeight="false" outlineLevel="0" collapsed="false">
      <c r="A2" s="2" t="s">
        <v>89</v>
      </c>
    </row>
    <row r="4" customFormat="false" ht="23.85" hidden="false" customHeight="false" outlineLevel="0" collapsed="false">
      <c r="A4" s="10" t="s">
        <v>90</v>
      </c>
      <c r="B4" s="10" t="s">
        <v>41</v>
      </c>
      <c r="C4" s="10" t="s">
        <v>91</v>
      </c>
      <c r="D4" s="10" t="s">
        <v>92</v>
      </c>
      <c r="E4" s="10" t="s">
        <v>93</v>
      </c>
      <c r="F4" s="10" t="s">
        <v>94</v>
      </c>
      <c r="G4" s="10" t="s">
        <v>95</v>
      </c>
      <c r="H4" s="10" t="s">
        <v>96</v>
      </c>
      <c r="I4" s="10" t="s">
        <v>97</v>
      </c>
      <c r="J4" s="10" t="s">
        <v>98</v>
      </c>
      <c r="K4" s="10" t="s">
        <v>99</v>
      </c>
      <c r="L4" s="10" t="s">
        <v>100</v>
      </c>
      <c r="M4" s="10" t="s">
        <v>101</v>
      </c>
      <c r="N4" s="10" t="s">
        <v>102</v>
      </c>
      <c r="O4" s="10" t="s">
        <v>103</v>
      </c>
      <c r="P4" s="10" t="s">
        <v>104</v>
      </c>
    </row>
    <row r="5" customFormat="false" ht="35.05" hidden="false" customHeight="false" outlineLevel="0" collapsed="false">
      <c r="A5" s="23" t="s">
        <v>105</v>
      </c>
      <c r="B5" s="23" t="s">
        <v>106</v>
      </c>
      <c r="C5" s="23" t="s">
        <v>107</v>
      </c>
      <c r="D5" s="23" t="s">
        <v>108</v>
      </c>
      <c r="E5" s="23" t="s">
        <v>109</v>
      </c>
      <c r="F5" s="24" t="n">
        <v>0.03</v>
      </c>
      <c r="G5" s="25" t="n">
        <v>0.3</v>
      </c>
      <c r="H5" s="26"/>
      <c r="I5" s="26"/>
      <c r="J5" s="23" t="s">
        <v>110</v>
      </c>
      <c r="K5" s="23" t="s">
        <v>111</v>
      </c>
      <c r="L5" s="23" t="s">
        <v>112</v>
      </c>
      <c r="M5" s="23" t="s">
        <v>113</v>
      </c>
      <c r="N5" s="23" t="s">
        <v>114</v>
      </c>
      <c r="O5" s="23" t="s">
        <v>115</v>
      </c>
      <c r="P5" s="23" t="s">
        <v>116</v>
      </c>
    </row>
    <row r="6" customFormat="false" ht="46.25" hidden="false" customHeight="false" outlineLevel="0" collapsed="false">
      <c r="A6" s="23" t="s">
        <v>117</v>
      </c>
      <c r="B6" s="23" t="s">
        <v>106</v>
      </c>
      <c r="C6" s="23" t="s">
        <v>107</v>
      </c>
      <c r="D6" s="23" t="s">
        <v>118</v>
      </c>
      <c r="E6" s="23" t="s">
        <v>109</v>
      </c>
      <c r="F6" s="24" t="n">
        <v>0.05</v>
      </c>
      <c r="G6" s="25" t="n">
        <v>0.7</v>
      </c>
      <c r="H6" s="26"/>
      <c r="I6" s="26"/>
      <c r="J6" s="23" t="s">
        <v>110</v>
      </c>
      <c r="K6" s="23" t="s">
        <v>111</v>
      </c>
      <c r="L6" s="23" t="s">
        <v>119</v>
      </c>
      <c r="M6" s="23" t="s">
        <v>120</v>
      </c>
      <c r="N6" s="23" t="s">
        <v>114</v>
      </c>
      <c r="O6" s="23" t="s">
        <v>121</v>
      </c>
      <c r="P6" s="23" t="s">
        <v>122</v>
      </c>
    </row>
    <row r="7" customFormat="false" ht="35.05" hidden="false" customHeight="false" outlineLevel="0" collapsed="false">
      <c r="A7" s="23" t="s">
        <v>123</v>
      </c>
      <c r="B7" s="23" t="s">
        <v>106</v>
      </c>
      <c r="C7" s="23" t="s">
        <v>107</v>
      </c>
      <c r="D7" s="23" t="s">
        <v>124</v>
      </c>
      <c r="E7" s="23" t="s">
        <v>109</v>
      </c>
      <c r="F7" s="24" t="n">
        <v>0.08</v>
      </c>
      <c r="G7" s="25" t="n">
        <v>0.8</v>
      </c>
      <c r="H7" s="26"/>
      <c r="I7" s="26"/>
      <c r="J7" s="23" t="s">
        <v>110</v>
      </c>
      <c r="K7" s="23" t="s">
        <v>111</v>
      </c>
      <c r="L7" s="23" t="s">
        <v>112</v>
      </c>
      <c r="M7" s="23" t="s">
        <v>113</v>
      </c>
      <c r="N7" s="23" t="s">
        <v>114</v>
      </c>
      <c r="O7" s="23" t="s">
        <v>125</v>
      </c>
      <c r="P7" s="23" t="s">
        <v>126</v>
      </c>
    </row>
    <row r="8" customFormat="false" ht="35.05" hidden="false" customHeight="false" outlineLevel="0" collapsed="false">
      <c r="A8" s="23" t="s">
        <v>127</v>
      </c>
      <c r="B8" s="23" t="s">
        <v>106</v>
      </c>
      <c r="C8" s="23" t="s">
        <v>107</v>
      </c>
      <c r="D8" s="23" t="s">
        <v>128</v>
      </c>
      <c r="E8" s="23" t="s">
        <v>129</v>
      </c>
      <c r="F8" s="24" t="n">
        <v>0</v>
      </c>
      <c r="G8" s="25" t="n">
        <v>0</v>
      </c>
      <c r="H8" s="26"/>
      <c r="I8" s="26"/>
      <c r="J8" s="23" t="s">
        <v>130</v>
      </c>
      <c r="K8" s="23" t="s">
        <v>130</v>
      </c>
      <c r="L8" s="23" t="s">
        <v>131</v>
      </c>
      <c r="M8" s="23" t="s">
        <v>132</v>
      </c>
      <c r="N8" s="23" t="s">
        <v>114</v>
      </c>
      <c r="O8" s="23" t="s">
        <v>133</v>
      </c>
      <c r="P8" s="23"/>
    </row>
    <row r="9" customFormat="false" ht="35.05" hidden="false" customHeight="false" outlineLevel="0" collapsed="false">
      <c r="A9" s="23" t="s">
        <v>134</v>
      </c>
      <c r="B9" s="23" t="s">
        <v>135</v>
      </c>
      <c r="C9" s="23" t="s">
        <v>136</v>
      </c>
      <c r="D9" s="23" t="s">
        <v>137</v>
      </c>
      <c r="E9" s="23" t="s">
        <v>109</v>
      </c>
      <c r="F9" s="27"/>
      <c r="G9" s="25" t="n">
        <v>0.1</v>
      </c>
      <c r="H9" s="26"/>
      <c r="I9" s="26"/>
      <c r="J9" s="23" t="s">
        <v>138</v>
      </c>
      <c r="K9" s="23" t="s">
        <v>139</v>
      </c>
      <c r="L9" s="23" t="s">
        <v>131</v>
      </c>
      <c r="M9" s="23" t="s">
        <v>140</v>
      </c>
      <c r="N9" s="23" t="s">
        <v>114</v>
      </c>
      <c r="O9" s="23" t="s">
        <v>141</v>
      </c>
      <c r="P9" s="23" t="s">
        <v>142</v>
      </c>
    </row>
    <row r="10" customFormat="false" ht="35.05" hidden="false" customHeight="false" outlineLevel="0" collapsed="false">
      <c r="A10" s="23" t="s">
        <v>143</v>
      </c>
      <c r="B10" s="23" t="s">
        <v>135</v>
      </c>
      <c r="C10" s="23" t="s">
        <v>136</v>
      </c>
      <c r="D10" s="23" t="s">
        <v>144</v>
      </c>
      <c r="E10" s="23" t="s">
        <v>109</v>
      </c>
      <c r="F10" s="24" t="n">
        <v>0.07</v>
      </c>
      <c r="G10" s="28"/>
      <c r="H10" s="29" t="n">
        <v>0</v>
      </c>
      <c r="I10" s="29" t="n">
        <v>20</v>
      </c>
      <c r="J10" s="23" t="s">
        <v>145</v>
      </c>
      <c r="K10" s="23" t="s">
        <v>139</v>
      </c>
      <c r="L10" s="23" t="s">
        <v>131</v>
      </c>
      <c r="M10" s="23" t="s">
        <v>140</v>
      </c>
      <c r="N10" s="23" t="s">
        <v>114</v>
      </c>
      <c r="O10" s="23" t="s">
        <v>146</v>
      </c>
      <c r="P10" s="23" t="s">
        <v>147</v>
      </c>
    </row>
    <row r="11" customFormat="false" ht="35.05" hidden="false" customHeight="false" outlineLevel="0" collapsed="false">
      <c r="A11" s="23" t="s">
        <v>148</v>
      </c>
      <c r="B11" s="23" t="s">
        <v>135</v>
      </c>
      <c r="C11" s="23" t="s">
        <v>136</v>
      </c>
      <c r="D11" s="23" t="s">
        <v>149</v>
      </c>
      <c r="E11" s="23" t="s">
        <v>109</v>
      </c>
      <c r="F11" s="24" t="n">
        <v>0.04</v>
      </c>
      <c r="G11" s="28"/>
      <c r="H11" s="29" t="n">
        <v>20</v>
      </c>
      <c r="I11" s="29" t="n">
        <v>300</v>
      </c>
      <c r="J11" s="23" t="s">
        <v>145</v>
      </c>
      <c r="K11" s="23" t="s">
        <v>139</v>
      </c>
      <c r="L11" s="23" t="s">
        <v>131</v>
      </c>
      <c r="M11" s="23" t="s">
        <v>140</v>
      </c>
      <c r="N11" s="23" t="s">
        <v>114</v>
      </c>
      <c r="O11" s="23"/>
      <c r="P11" s="23" t="s">
        <v>150</v>
      </c>
    </row>
    <row r="12" customFormat="false" ht="35.05" hidden="false" customHeight="false" outlineLevel="0" collapsed="false">
      <c r="A12" s="23" t="s">
        <v>151</v>
      </c>
      <c r="B12" s="23" t="s">
        <v>135</v>
      </c>
      <c r="C12" s="23" t="s">
        <v>136</v>
      </c>
      <c r="D12" s="23" t="s">
        <v>152</v>
      </c>
      <c r="E12" s="23" t="s">
        <v>109</v>
      </c>
      <c r="F12" s="24" t="n">
        <v>0.02</v>
      </c>
      <c r="G12" s="28"/>
      <c r="H12" s="29" t="n">
        <v>300</v>
      </c>
      <c r="I12" s="29" t="n">
        <v>4000</v>
      </c>
      <c r="J12" s="23" t="s">
        <v>145</v>
      </c>
      <c r="K12" s="23" t="s">
        <v>139</v>
      </c>
      <c r="L12" s="23" t="s">
        <v>131</v>
      </c>
      <c r="M12" s="23" t="s">
        <v>140</v>
      </c>
      <c r="N12" s="23" t="s">
        <v>114</v>
      </c>
      <c r="O12" s="23" t="s">
        <v>153</v>
      </c>
      <c r="P12" s="23" t="s">
        <v>154</v>
      </c>
    </row>
    <row r="13" customFormat="false" ht="35.05" hidden="false" customHeight="false" outlineLevel="0" collapsed="false">
      <c r="A13" s="23" t="s">
        <v>155</v>
      </c>
      <c r="B13" s="23" t="s">
        <v>135</v>
      </c>
      <c r="C13" s="23" t="s">
        <v>136</v>
      </c>
      <c r="D13" s="23" t="s">
        <v>156</v>
      </c>
      <c r="E13" s="23" t="s">
        <v>129</v>
      </c>
      <c r="F13" s="24" t="n">
        <v>0</v>
      </c>
      <c r="G13" s="25" t="n">
        <v>0</v>
      </c>
      <c r="H13" s="26"/>
      <c r="I13" s="26"/>
      <c r="J13" s="23" t="s">
        <v>130</v>
      </c>
      <c r="K13" s="23" t="s">
        <v>130</v>
      </c>
      <c r="L13" s="23" t="s">
        <v>131</v>
      </c>
      <c r="M13" s="23" t="s">
        <v>140</v>
      </c>
      <c r="N13" s="23" t="s">
        <v>114</v>
      </c>
      <c r="O13" s="23" t="s">
        <v>157</v>
      </c>
      <c r="P13" s="23"/>
    </row>
    <row r="14" customFormat="false" ht="23.85" hidden="false" customHeight="false" outlineLevel="0" collapsed="false">
      <c r="A14" s="23" t="s">
        <v>158</v>
      </c>
      <c r="B14" s="23" t="s">
        <v>135</v>
      </c>
      <c r="C14" s="23" t="s">
        <v>159</v>
      </c>
      <c r="D14" s="23" t="s">
        <v>160</v>
      </c>
      <c r="E14" s="23" t="s">
        <v>129</v>
      </c>
      <c r="F14" s="24" t="n">
        <v>0.119</v>
      </c>
      <c r="G14" s="28"/>
      <c r="H14" s="26"/>
      <c r="I14" s="26"/>
      <c r="J14" s="23" t="s">
        <v>161</v>
      </c>
      <c r="K14" s="23" t="s">
        <v>162</v>
      </c>
      <c r="L14" s="23" t="s">
        <v>131</v>
      </c>
      <c r="M14" s="23" t="s">
        <v>163</v>
      </c>
      <c r="N14" s="23" t="s">
        <v>114</v>
      </c>
      <c r="O14" s="23" t="s">
        <v>164</v>
      </c>
      <c r="P14" s="23" t="s">
        <v>165</v>
      </c>
    </row>
    <row r="15" customFormat="false" ht="23.85" hidden="false" customHeight="false" outlineLevel="0" collapsed="false">
      <c r="A15" s="23" t="s">
        <v>166</v>
      </c>
      <c r="B15" s="23" t="s">
        <v>135</v>
      </c>
      <c r="C15" s="23" t="s">
        <v>159</v>
      </c>
      <c r="D15" s="23" t="s">
        <v>167</v>
      </c>
      <c r="E15" s="23" t="s">
        <v>129</v>
      </c>
      <c r="F15" s="24" t="n">
        <v>0.129</v>
      </c>
      <c r="G15" s="28"/>
      <c r="H15" s="26"/>
      <c r="I15" s="26"/>
      <c r="J15" s="23" t="s">
        <v>161</v>
      </c>
      <c r="K15" s="23" t="s">
        <v>162</v>
      </c>
      <c r="L15" s="23" t="s">
        <v>131</v>
      </c>
      <c r="M15" s="23" t="s">
        <v>163</v>
      </c>
      <c r="N15" s="23" t="s">
        <v>114</v>
      </c>
      <c r="O15" s="23" t="s">
        <v>168</v>
      </c>
      <c r="P15" s="23" t="s">
        <v>169</v>
      </c>
    </row>
    <row r="16" customFormat="false" ht="35.05" hidden="false" customHeight="false" outlineLevel="0" collapsed="false">
      <c r="A16" s="23" t="s">
        <v>170</v>
      </c>
      <c r="B16" s="23" t="s">
        <v>135</v>
      </c>
      <c r="C16" s="23" t="s">
        <v>159</v>
      </c>
      <c r="D16" s="23" t="s">
        <v>171</v>
      </c>
      <c r="E16" s="23" t="s">
        <v>129</v>
      </c>
      <c r="F16" s="27"/>
      <c r="G16" s="25" t="n">
        <v>0.3</v>
      </c>
      <c r="H16" s="29" t="n">
        <v>0</v>
      </c>
      <c r="I16" s="29" t="n">
        <v>10</v>
      </c>
      <c r="J16" s="23" t="s">
        <v>172</v>
      </c>
      <c r="K16" s="23" t="s">
        <v>162</v>
      </c>
      <c r="L16" s="23" t="s">
        <v>131</v>
      </c>
      <c r="M16" s="23" t="s">
        <v>163</v>
      </c>
      <c r="N16" s="23" t="s">
        <v>114</v>
      </c>
      <c r="O16" s="23" t="s">
        <v>173</v>
      </c>
      <c r="P16" s="23" t="s">
        <v>174</v>
      </c>
    </row>
    <row r="17" customFormat="false" ht="23.85" hidden="false" customHeight="false" outlineLevel="0" collapsed="false">
      <c r="A17" s="23" t="s">
        <v>175</v>
      </c>
      <c r="B17" s="23" t="s">
        <v>135</v>
      </c>
      <c r="C17" s="23" t="s">
        <v>159</v>
      </c>
      <c r="D17" s="23" t="s">
        <v>176</v>
      </c>
      <c r="E17" s="23" t="s">
        <v>129</v>
      </c>
      <c r="F17" s="27"/>
      <c r="G17" s="25" t="n">
        <v>0.4</v>
      </c>
      <c r="H17" s="29" t="n">
        <v>10</v>
      </c>
      <c r="I17" s="26"/>
      <c r="J17" s="23" t="s">
        <v>172</v>
      </c>
      <c r="K17" s="23" t="s">
        <v>162</v>
      </c>
      <c r="L17" s="23" t="s">
        <v>131</v>
      </c>
      <c r="M17" s="23" t="s">
        <v>163</v>
      </c>
      <c r="N17" s="23" t="s">
        <v>114</v>
      </c>
      <c r="O17" s="23" t="s">
        <v>177</v>
      </c>
      <c r="P17" s="23" t="s">
        <v>178</v>
      </c>
    </row>
    <row r="18" customFormat="false" ht="23.85" hidden="false" customHeight="false" outlineLevel="0" collapsed="false">
      <c r="A18" s="23" t="s">
        <v>179</v>
      </c>
      <c r="B18" s="23" t="s">
        <v>135</v>
      </c>
      <c r="C18" s="23" t="s">
        <v>159</v>
      </c>
      <c r="D18" s="23" t="s">
        <v>180</v>
      </c>
      <c r="E18" s="23" t="s">
        <v>129</v>
      </c>
      <c r="F18" s="24" t="n">
        <v>0.0035</v>
      </c>
      <c r="G18" s="28"/>
      <c r="H18" s="26"/>
      <c r="I18" s="26"/>
      <c r="J18" s="23" t="s">
        <v>161</v>
      </c>
      <c r="K18" s="23" t="s">
        <v>162</v>
      </c>
      <c r="L18" s="23" t="s">
        <v>131</v>
      </c>
      <c r="M18" s="23" t="s">
        <v>163</v>
      </c>
      <c r="N18" s="23" t="s">
        <v>114</v>
      </c>
      <c r="O18" s="23"/>
      <c r="P18" s="23" t="s">
        <v>181</v>
      </c>
    </row>
    <row r="19" customFormat="false" ht="23.85" hidden="false" customHeight="false" outlineLevel="0" collapsed="false">
      <c r="A19" s="23" t="s">
        <v>182</v>
      </c>
      <c r="B19" s="23" t="s">
        <v>135</v>
      </c>
      <c r="C19" s="23" t="s">
        <v>159</v>
      </c>
      <c r="D19" s="23" t="s">
        <v>183</v>
      </c>
      <c r="E19" s="23" t="s">
        <v>129</v>
      </c>
      <c r="F19" s="27"/>
      <c r="G19" s="25" t="n">
        <v>0.3</v>
      </c>
      <c r="H19" s="26"/>
      <c r="I19" s="26"/>
      <c r="J19" s="23" t="s">
        <v>184</v>
      </c>
      <c r="K19" s="23" t="s">
        <v>162</v>
      </c>
      <c r="L19" s="23" t="s">
        <v>131</v>
      </c>
      <c r="M19" s="23" t="s">
        <v>163</v>
      </c>
      <c r="N19" s="23" t="s">
        <v>114</v>
      </c>
      <c r="O19" s="23" t="s">
        <v>185</v>
      </c>
      <c r="P19" s="23" t="s">
        <v>186</v>
      </c>
    </row>
    <row r="20" customFormat="false" ht="35.05" hidden="false" customHeight="false" outlineLevel="0" collapsed="false">
      <c r="A20" s="23" t="s">
        <v>187</v>
      </c>
      <c r="B20" s="23" t="s">
        <v>49</v>
      </c>
      <c r="C20" s="23" t="s">
        <v>188</v>
      </c>
      <c r="D20" s="23" t="s">
        <v>128</v>
      </c>
      <c r="E20" s="23" t="s">
        <v>129</v>
      </c>
      <c r="F20" s="24" t="n">
        <v>0</v>
      </c>
      <c r="G20" s="25" t="n">
        <v>0</v>
      </c>
      <c r="H20" s="26"/>
      <c r="I20" s="26"/>
      <c r="J20" s="23" t="s">
        <v>130</v>
      </c>
      <c r="K20" s="23" t="s">
        <v>130</v>
      </c>
      <c r="L20" s="23" t="s">
        <v>131</v>
      </c>
      <c r="M20" s="23" t="s">
        <v>189</v>
      </c>
      <c r="N20" s="23" t="s">
        <v>114</v>
      </c>
      <c r="O20" s="23" t="s">
        <v>190</v>
      </c>
      <c r="P20" s="23"/>
    </row>
    <row r="21" customFormat="false" ht="35.05" hidden="false" customHeight="false" outlineLevel="0" collapsed="false">
      <c r="A21" s="23" t="s">
        <v>191</v>
      </c>
      <c r="B21" s="23" t="s">
        <v>49</v>
      </c>
      <c r="C21" s="23" t="s">
        <v>188</v>
      </c>
      <c r="D21" s="23" t="s">
        <v>192</v>
      </c>
      <c r="E21" s="23" t="s">
        <v>129</v>
      </c>
      <c r="F21" s="24" t="n">
        <v>0.029</v>
      </c>
      <c r="G21" s="25" t="n">
        <v>0.3</v>
      </c>
      <c r="H21" s="26"/>
      <c r="I21" s="26"/>
      <c r="J21" s="23" t="s">
        <v>193</v>
      </c>
      <c r="K21" s="23" t="s">
        <v>194</v>
      </c>
      <c r="L21" s="23" t="s">
        <v>195</v>
      </c>
      <c r="M21" s="23" t="s">
        <v>189</v>
      </c>
      <c r="N21" s="23" t="s">
        <v>114</v>
      </c>
      <c r="O21" s="23" t="s">
        <v>196</v>
      </c>
      <c r="P21" s="23" t="s">
        <v>197</v>
      </c>
    </row>
    <row r="22" customFormat="false" ht="35.05" hidden="false" customHeight="false" outlineLevel="0" collapsed="false">
      <c r="A22" s="23" t="s">
        <v>198</v>
      </c>
      <c r="B22" s="23" t="s">
        <v>49</v>
      </c>
      <c r="C22" s="23" t="s">
        <v>199</v>
      </c>
      <c r="D22" s="23" t="s">
        <v>200</v>
      </c>
      <c r="E22" s="23" t="s">
        <v>109</v>
      </c>
      <c r="F22" s="24" t="n">
        <v>0.05</v>
      </c>
      <c r="G22" s="25" t="n">
        <v>1</v>
      </c>
      <c r="H22" s="26"/>
      <c r="I22" s="26"/>
      <c r="J22" s="23" t="s">
        <v>201</v>
      </c>
      <c r="K22" s="23" t="s">
        <v>202</v>
      </c>
      <c r="L22" s="23" t="s">
        <v>203</v>
      </c>
      <c r="M22" s="23" t="s">
        <v>204</v>
      </c>
      <c r="N22" s="23" t="s">
        <v>114</v>
      </c>
      <c r="O22" s="23" t="s">
        <v>205</v>
      </c>
      <c r="P22" s="23" t="s">
        <v>206</v>
      </c>
    </row>
    <row r="23" customFormat="false" ht="35.05" hidden="false" customHeight="false" outlineLevel="0" collapsed="false">
      <c r="A23" s="23" t="s">
        <v>207</v>
      </c>
      <c r="B23" s="23" t="s">
        <v>52</v>
      </c>
      <c r="C23" s="23" t="s">
        <v>208</v>
      </c>
      <c r="D23" s="23" t="s">
        <v>209</v>
      </c>
      <c r="E23" s="23" t="s">
        <v>129</v>
      </c>
      <c r="F23" s="27"/>
      <c r="G23" s="25" t="n">
        <v>0.2</v>
      </c>
      <c r="H23" s="26"/>
      <c r="I23" s="26"/>
      <c r="J23" s="23" t="s">
        <v>184</v>
      </c>
      <c r="K23" s="23" t="s">
        <v>162</v>
      </c>
      <c r="L23" s="23" t="s">
        <v>131</v>
      </c>
      <c r="M23" s="23" t="s">
        <v>210</v>
      </c>
      <c r="N23" s="23" t="s">
        <v>114</v>
      </c>
      <c r="O23" s="23" t="s">
        <v>211</v>
      </c>
      <c r="P23" s="23" t="s">
        <v>212</v>
      </c>
    </row>
    <row r="24" customFormat="false" ht="23.85" hidden="false" customHeight="false" outlineLevel="0" collapsed="false">
      <c r="A24" s="23" t="s">
        <v>213</v>
      </c>
      <c r="B24" s="23" t="s">
        <v>52</v>
      </c>
      <c r="C24" s="23" t="s">
        <v>208</v>
      </c>
      <c r="D24" s="23" t="s">
        <v>214</v>
      </c>
      <c r="E24" s="23" t="s">
        <v>129</v>
      </c>
      <c r="F24" s="24" t="n">
        <v>0.065</v>
      </c>
      <c r="G24" s="28"/>
      <c r="H24" s="26"/>
      <c r="I24" s="26"/>
      <c r="J24" s="23" t="s">
        <v>215</v>
      </c>
      <c r="K24" s="23" t="s">
        <v>162</v>
      </c>
      <c r="L24" s="23" t="s">
        <v>131</v>
      </c>
      <c r="M24" s="23" t="s">
        <v>210</v>
      </c>
      <c r="N24" s="23" t="s">
        <v>114</v>
      </c>
      <c r="O24" s="23"/>
      <c r="P24" s="23" t="s">
        <v>216</v>
      </c>
    </row>
    <row r="25" customFormat="false" ht="57.45" hidden="false" customHeight="false" outlineLevel="0" collapsed="false">
      <c r="A25" s="23" t="s">
        <v>217</v>
      </c>
      <c r="B25" s="23" t="s">
        <v>52</v>
      </c>
      <c r="C25" s="23" t="s">
        <v>208</v>
      </c>
      <c r="D25" s="23" t="s">
        <v>218</v>
      </c>
      <c r="E25" s="23" t="s">
        <v>129</v>
      </c>
      <c r="F25" s="24" t="n">
        <v>0.04</v>
      </c>
      <c r="G25" s="25" t="n">
        <v>0.2</v>
      </c>
      <c r="H25" s="26"/>
      <c r="I25" s="26"/>
      <c r="J25" s="23" t="s">
        <v>219</v>
      </c>
      <c r="K25" s="23" t="s">
        <v>162</v>
      </c>
      <c r="L25" s="23" t="s">
        <v>220</v>
      </c>
      <c r="M25" s="23" t="s">
        <v>221</v>
      </c>
      <c r="N25" s="23" t="s">
        <v>114</v>
      </c>
      <c r="O25" s="23"/>
      <c r="P25" s="23" t="s">
        <v>222</v>
      </c>
    </row>
    <row r="26" customFormat="false" ht="35.05" hidden="false" customHeight="false" outlineLevel="0" collapsed="false">
      <c r="A26" s="23" t="s">
        <v>223</v>
      </c>
      <c r="B26" s="23" t="s">
        <v>52</v>
      </c>
      <c r="C26" s="23" t="s">
        <v>208</v>
      </c>
      <c r="D26" s="23" t="s">
        <v>224</v>
      </c>
      <c r="E26" s="23" t="s">
        <v>129</v>
      </c>
      <c r="F26" s="24" t="n">
        <v>0.0048</v>
      </c>
      <c r="G26" s="28"/>
      <c r="H26" s="26"/>
      <c r="I26" s="26"/>
      <c r="J26" s="23" t="s">
        <v>215</v>
      </c>
      <c r="K26" s="23" t="s">
        <v>162</v>
      </c>
      <c r="L26" s="23" t="s">
        <v>225</v>
      </c>
      <c r="M26" s="23" t="s">
        <v>226</v>
      </c>
      <c r="N26" s="23" t="s">
        <v>114</v>
      </c>
      <c r="O26" s="23" t="s">
        <v>227</v>
      </c>
      <c r="P26" s="23" t="s">
        <v>228</v>
      </c>
    </row>
    <row r="27" customFormat="false" ht="46.25" hidden="false" customHeight="false" outlineLevel="0" collapsed="false">
      <c r="A27" s="23" t="s">
        <v>229</v>
      </c>
      <c r="B27" s="23" t="s">
        <v>52</v>
      </c>
      <c r="C27" s="23" t="s">
        <v>208</v>
      </c>
      <c r="D27" s="23" t="s">
        <v>230</v>
      </c>
      <c r="E27" s="23" t="s">
        <v>129</v>
      </c>
      <c r="F27" s="24" t="n">
        <v>0.15</v>
      </c>
      <c r="G27" s="28"/>
      <c r="H27" s="26"/>
      <c r="I27" s="26"/>
      <c r="J27" s="23" t="s">
        <v>231</v>
      </c>
      <c r="K27" s="23" t="s">
        <v>162</v>
      </c>
      <c r="L27" s="23" t="s">
        <v>131</v>
      </c>
      <c r="M27" s="23" t="s">
        <v>210</v>
      </c>
      <c r="N27" s="23" t="s">
        <v>114</v>
      </c>
      <c r="O27" s="23" t="s">
        <v>232</v>
      </c>
      <c r="P27" s="23"/>
    </row>
    <row r="28" customFormat="false" ht="35.05" hidden="false" customHeight="false" outlineLevel="0" collapsed="false">
      <c r="A28" s="23" t="s">
        <v>233</v>
      </c>
      <c r="B28" s="23" t="s">
        <v>52</v>
      </c>
      <c r="C28" s="23" t="s">
        <v>208</v>
      </c>
      <c r="D28" s="23" t="s">
        <v>234</v>
      </c>
      <c r="E28" s="23" t="s">
        <v>129</v>
      </c>
      <c r="F28" s="24" t="n">
        <v>0.025</v>
      </c>
      <c r="G28" s="28"/>
      <c r="H28" s="26"/>
      <c r="I28" s="26"/>
      <c r="J28" s="23" t="s">
        <v>235</v>
      </c>
      <c r="K28" s="23" t="s">
        <v>130</v>
      </c>
      <c r="L28" s="23" t="s">
        <v>131</v>
      </c>
      <c r="M28" s="23" t="s">
        <v>210</v>
      </c>
      <c r="N28" s="23" t="s">
        <v>114</v>
      </c>
      <c r="O28" s="23" t="s">
        <v>236</v>
      </c>
      <c r="P28" s="23"/>
    </row>
    <row r="29" customFormat="false" ht="57.45" hidden="false" customHeight="false" outlineLevel="0" collapsed="false">
      <c r="A29" s="23" t="s">
        <v>237</v>
      </c>
      <c r="B29" s="23" t="s">
        <v>238</v>
      </c>
      <c r="C29" s="23" t="s">
        <v>239</v>
      </c>
      <c r="D29" s="23" t="s">
        <v>240</v>
      </c>
      <c r="E29" s="23" t="s">
        <v>129</v>
      </c>
      <c r="F29" s="24" t="n">
        <v>0.09</v>
      </c>
      <c r="G29" s="28"/>
      <c r="H29" s="26"/>
      <c r="I29" s="26"/>
      <c r="J29" s="23" t="s">
        <v>241</v>
      </c>
      <c r="K29" s="23" t="s">
        <v>242</v>
      </c>
      <c r="L29" s="23" t="s">
        <v>243</v>
      </c>
      <c r="M29" s="23" t="s">
        <v>244</v>
      </c>
      <c r="N29" s="23" t="s">
        <v>114</v>
      </c>
      <c r="O29" s="23" t="s">
        <v>245</v>
      </c>
      <c r="P29" s="23" t="s">
        <v>246</v>
      </c>
    </row>
    <row r="30" customFormat="false" ht="35.05" hidden="false" customHeight="false" outlineLevel="0" collapsed="false">
      <c r="A30" s="23" t="s">
        <v>247</v>
      </c>
      <c r="B30" s="23" t="s">
        <v>238</v>
      </c>
      <c r="C30" s="23" t="s">
        <v>248</v>
      </c>
      <c r="D30" s="23" t="s">
        <v>249</v>
      </c>
      <c r="E30" s="23" t="s">
        <v>129</v>
      </c>
      <c r="F30" s="27"/>
      <c r="G30" s="25" t="n">
        <v>0.5</v>
      </c>
      <c r="H30" s="26"/>
      <c r="I30" s="26"/>
      <c r="J30" s="23" t="s">
        <v>250</v>
      </c>
      <c r="K30" s="23" t="s">
        <v>242</v>
      </c>
      <c r="L30" s="23" t="s">
        <v>251</v>
      </c>
      <c r="M30" s="23" t="s">
        <v>252</v>
      </c>
      <c r="N30" s="23" t="s">
        <v>114</v>
      </c>
      <c r="O30" s="23" t="s">
        <v>253</v>
      </c>
      <c r="P30" s="23" t="s">
        <v>254</v>
      </c>
    </row>
    <row r="31" customFormat="false" ht="57.45" hidden="false" customHeight="false" outlineLevel="0" collapsed="false">
      <c r="A31" s="23" t="s">
        <v>255</v>
      </c>
      <c r="B31" s="23" t="s">
        <v>238</v>
      </c>
      <c r="C31" s="23" t="s">
        <v>256</v>
      </c>
      <c r="D31" s="23" t="s">
        <v>257</v>
      </c>
      <c r="E31" s="23" t="s">
        <v>130</v>
      </c>
      <c r="F31" s="27"/>
      <c r="G31" s="28"/>
      <c r="H31" s="26"/>
      <c r="I31" s="26"/>
      <c r="J31" s="23" t="s">
        <v>130</v>
      </c>
      <c r="K31" s="23" t="s">
        <v>130</v>
      </c>
      <c r="L31" s="23" t="s">
        <v>251</v>
      </c>
      <c r="M31" s="23" t="s">
        <v>258</v>
      </c>
      <c r="N31" s="23" t="s">
        <v>114</v>
      </c>
      <c r="O31" s="23" t="s">
        <v>259</v>
      </c>
      <c r="P31" s="23"/>
    </row>
    <row r="33" customFormat="false" ht="15" hidden="false" customHeight="false" outlineLevel="0" collapsed="false">
      <c r="A33" s="2" t="s">
        <v>260</v>
      </c>
    </row>
    <row r="34" customFormat="false" ht="15" hidden="false" customHeight="false" outlineLevel="0" collapsed="false">
      <c r="A34" s="2" t="s">
        <v>261</v>
      </c>
    </row>
  </sheetData>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K9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6" topLeftCell="B7" activePane="bottomRight" state="frozen"/>
      <selection pane="topLeft" activeCell="A1" activeCellId="0" sqref="A1"/>
      <selection pane="topRight" activeCell="B1" activeCellId="0" sqref="B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11" min="2" style="0" width="15"/>
  </cols>
  <sheetData>
    <row r="1" customFormat="false" ht="17.35" hidden="false" customHeight="false" outlineLevel="0" collapsed="false">
      <c r="A1" s="1" t="s">
        <v>262</v>
      </c>
    </row>
    <row r="2" customFormat="false" ht="15" hidden="false" customHeight="false" outlineLevel="0" collapsed="false">
      <c r="A2" s="2" t="s">
        <v>263</v>
      </c>
    </row>
    <row r="4" customFormat="false" ht="15" hidden="false" customHeight="true" outlineLevel="0" collapsed="false">
      <c r="B4" s="30" t="s">
        <v>40</v>
      </c>
      <c r="C4" s="30"/>
      <c r="D4" s="30"/>
      <c r="E4" s="30"/>
      <c r="F4" s="30"/>
      <c r="G4" s="31" t="s">
        <v>50</v>
      </c>
      <c r="H4" s="31"/>
      <c r="I4" s="31"/>
      <c r="J4" s="31"/>
      <c r="K4" s="31"/>
    </row>
    <row r="5" customFormat="false" ht="30" hidden="false" customHeight="true" outlineLevel="0" collapsed="false">
      <c r="A5" s="11" t="s">
        <v>41</v>
      </c>
      <c r="B5" s="10" t="s">
        <v>264</v>
      </c>
      <c r="C5" s="10" t="s">
        <v>265</v>
      </c>
      <c r="D5" s="10" t="s">
        <v>266</v>
      </c>
      <c r="E5" s="10" t="s">
        <v>267</v>
      </c>
      <c r="F5" s="10" t="s">
        <v>49</v>
      </c>
      <c r="G5" s="10" t="s">
        <v>268</v>
      </c>
      <c r="H5" s="10" t="s">
        <v>52</v>
      </c>
      <c r="I5" s="10" t="s">
        <v>269</v>
      </c>
      <c r="J5" s="10" t="s">
        <v>270</v>
      </c>
      <c r="K5" s="10" t="s">
        <v>271</v>
      </c>
    </row>
    <row r="6" customFormat="false" ht="39.75" hidden="false" customHeight="true" outlineLevel="0" collapsed="false">
      <c r="A6" s="11" t="s">
        <v>272</v>
      </c>
      <c r="B6" s="32" t="s">
        <v>273</v>
      </c>
      <c r="C6" s="32" t="s">
        <v>273</v>
      </c>
      <c r="D6" s="32" t="s">
        <v>273</v>
      </c>
      <c r="E6" s="32" t="s">
        <v>273</v>
      </c>
      <c r="F6" s="32" t="s">
        <v>273</v>
      </c>
      <c r="G6" s="32" t="s">
        <v>273</v>
      </c>
      <c r="H6" s="32" t="s">
        <v>274</v>
      </c>
      <c r="I6" s="32" t="s">
        <v>275</v>
      </c>
      <c r="J6" s="32" t="s">
        <v>273</v>
      </c>
      <c r="K6" s="32" t="s">
        <v>273</v>
      </c>
    </row>
    <row r="8" customFormat="false" ht="15" hidden="false" customHeight="false" outlineLevel="0" collapsed="false">
      <c r="A8" s="33" t="s">
        <v>276</v>
      </c>
      <c r="B8" s="34" t="str">
        <f aca="false">"Item price £"&amp;TEXT(Price_A,"0.00")&amp;" | postage £"&amp;TEXT(Postage,"0.00")</f>
        <v>Item price £10.00 | postage £3.29</v>
      </c>
      <c r="C8" s="35"/>
      <c r="D8" s="35"/>
      <c r="E8" s="35"/>
      <c r="F8" s="35"/>
      <c r="G8" s="35"/>
      <c r="H8" s="35"/>
      <c r="I8" s="35"/>
      <c r="J8" s="35"/>
      <c r="K8" s="35"/>
    </row>
    <row r="9" customFormat="false" ht="15" hidden="false" customHeight="false" outlineLevel="0" collapsed="false">
      <c r="A9" s="36" t="s">
        <v>277</v>
      </c>
      <c r="B9" s="37" t="n">
        <f aca="false">Price_A</f>
        <v>10</v>
      </c>
      <c r="C9" s="37" t="n">
        <f aca="false">Price_A</f>
        <v>10</v>
      </c>
      <c r="D9" s="37" t="n">
        <f aca="false">Price_A</f>
        <v>10</v>
      </c>
      <c r="E9" s="37" t="n">
        <f aca="false">Price_A</f>
        <v>10</v>
      </c>
      <c r="F9" s="37" t="n">
        <f aca="false">Price_A</f>
        <v>10</v>
      </c>
      <c r="G9" s="37" t="n">
        <f aca="false">Price_A</f>
        <v>10</v>
      </c>
      <c r="H9" s="37" t="n">
        <f aca="false">Price_A</f>
        <v>10</v>
      </c>
      <c r="I9" s="37" t="n">
        <f aca="false">Price_A</f>
        <v>10</v>
      </c>
      <c r="J9" s="37" t="n">
        <f aca="false">Price_A</f>
        <v>10</v>
      </c>
      <c r="K9" s="37" t="n">
        <f aca="false">Price_A</f>
        <v>10</v>
      </c>
    </row>
    <row r="10" customFormat="false" ht="15" hidden="false" customHeight="false" outlineLevel="0" collapsed="false">
      <c r="A10" s="38" t="s">
        <v>278</v>
      </c>
      <c r="B10" s="39" t="n">
        <f aca="false">Postage</f>
        <v>3.29</v>
      </c>
      <c r="C10" s="39" t="n">
        <f aca="false">Postage</f>
        <v>3.29</v>
      </c>
      <c r="D10" s="39" t="n">
        <f aca="false">Postage</f>
        <v>3.29</v>
      </c>
      <c r="E10" s="39" t="n">
        <f aca="false">Postage</f>
        <v>3.29</v>
      </c>
      <c r="F10" s="39" t="n">
        <f aca="false">Postage</f>
        <v>3.29</v>
      </c>
      <c r="G10" s="39" t="n">
        <f aca="false">Postage</f>
        <v>3.29</v>
      </c>
      <c r="H10" s="39" t="n">
        <f aca="false">Postage</f>
        <v>3.29</v>
      </c>
      <c r="I10" s="39" t="n">
        <f aca="false">Postage</f>
        <v>3.29</v>
      </c>
      <c r="J10" s="39" t="n">
        <f aca="false">Postage</f>
        <v>3.29</v>
      </c>
      <c r="K10" s="39" t="n">
        <f aca="false">Postage</f>
        <v>3.29</v>
      </c>
    </row>
    <row r="11" customFormat="false" ht="15" hidden="false" customHeight="false" outlineLevel="0" collapsed="false">
      <c r="A11" s="38" t="s">
        <v>279</v>
      </c>
      <c r="B11" s="40" t="n">
        <f aca="false">B9*Vinted_Low_Pct+Vinted_Low_Fix</f>
        <v>0.6</v>
      </c>
      <c r="C11" s="40" t="n">
        <f aca="false">C9*Vinted_Mid_Pct+Vinted_Mid_Fix</f>
        <v>1.2</v>
      </c>
      <c r="D11" s="40" t="n">
        <f aca="false">D9*Vinted_High_Pct+Vinted_High_Fix</f>
        <v>1.6</v>
      </c>
      <c r="E11" s="40" t="n">
        <f aca="false">eBayBPF_Fix+eBayBPF_T1*MIN(E9,eBayBPF_T1_To)+eBayBPF_T2*MAX(0,MIN(E9,eBayBPF_T2_To)-eBayBPF_T1_To)+eBayBPF_T3*MAX(0,MIN(E9,eBayBPF_T3_To)-eBayBPF_T2_To)</f>
        <v>0.8</v>
      </c>
      <c r="F11" s="40" t="n">
        <f aca="false">F9*Depop_Buyer_Pct+Depop_Buyer_Fix</f>
        <v>1.5</v>
      </c>
      <c r="G11" s="40" t="n">
        <f aca="false">0</f>
        <v>0</v>
      </c>
      <c r="H11" s="40" t="n">
        <f aca="false">0</f>
        <v>0</v>
      </c>
      <c r="I11" s="40" t="n">
        <f aca="false">0</f>
        <v>0</v>
      </c>
      <c r="J11" s="40" t="n">
        <f aca="false">J9*Vinted_Mid_Pct+Vinted_Mid_Fix</f>
        <v>1.2</v>
      </c>
      <c r="K11" s="40" t="n">
        <f aca="false">K9*Depop_Buyer_Pct+Depop_Buyer_Fix</f>
        <v>1.5</v>
      </c>
    </row>
    <row r="12" customFormat="false" ht="15" hidden="false" customHeight="false" outlineLevel="0" collapsed="false">
      <c r="A12" s="41" t="s">
        <v>280</v>
      </c>
      <c r="B12" s="42" t="n">
        <f aca="false">B9+B10+B11</f>
        <v>13.89</v>
      </c>
      <c r="C12" s="42" t="n">
        <f aca="false">C9+C10+C11</f>
        <v>14.49</v>
      </c>
      <c r="D12" s="42" t="n">
        <f aca="false">D9+D10+D11</f>
        <v>14.89</v>
      </c>
      <c r="E12" s="42" t="n">
        <f aca="false">E9+E10+E11</f>
        <v>14.09</v>
      </c>
      <c r="F12" s="42" t="n">
        <f aca="false">F9+F10+F11</f>
        <v>14.79</v>
      </c>
      <c r="G12" s="42" t="n">
        <f aca="false">G9+G10+G11</f>
        <v>13.29</v>
      </c>
      <c r="H12" s="42" t="n">
        <f aca="false">H9+H10+H11</f>
        <v>13.29</v>
      </c>
      <c r="I12" s="42" t="n">
        <f aca="false">I9+I10+I11</f>
        <v>13.29</v>
      </c>
      <c r="J12" s="42" t="n">
        <f aca="false">J9+J10+J11</f>
        <v>14.49</v>
      </c>
      <c r="K12" s="42" t="n">
        <f aca="false">K9+K10+K11</f>
        <v>14.79</v>
      </c>
    </row>
    <row r="13" customFormat="false" ht="15" hidden="false" customHeight="false" outlineLevel="0" collapsed="false">
      <c r="A13" s="38" t="s">
        <v>281</v>
      </c>
      <c r="B13" s="40" t="n">
        <f aca="false">0</f>
        <v>0</v>
      </c>
      <c r="C13" s="40" t="n">
        <f aca="false">0</f>
        <v>0</v>
      </c>
      <c r="D13" s="40" t="n">
        <f aca="false">0</f>
        <v>0</v>
      </c>
      <c r="E13" s="40" t="n">
        <f aca="false">0</f>
        <v>0</v>
      </c>
      <c r="F13" s="40" t="n">
        <f aca="false">0</f>
        <v>0</v>
      </c>
      <c r="G13" s="40" t="n">
        <f aca="false">(G9+G10)*IF(eBay_Category="Clothing",eBayBiz_FVF_Clothing,eBayBiz_FVF_Other)</f>
        <v>1.58151</v>
      </c>
      <c r="H13" s="40" t="n">
        <f aca="false">(H9+H10)*Etsy_Txn</f>
        <v>0.86385</v>
      </c>
      <c r="I13" s="40" t="n">
        <f aca="false">(I9+I10)*TikTok_Comm</f>
        <v>1.1961</v>
      </c>
      <c r="J13" s="40" t="n">
        <f aca="false">0</f>
        <v>0</v>
      </c>
      <c r="K13" s="40" t="n">
        <f aca="false">0</f>
        <v>0</v>
      </c>
    </row>
    <row r="14" customFormat="false" ht="15" hidden="false" customHeight="false" outlineLevel="0" collapsed="false">
      <c r="A14" s="38" t="s">
        <v>282</v>
      </c>
      <c r="B14" s="40" t="n">
        <f aca="false">0</f>
        <v>0</v>
      </c>
      <c r="C14" s="40" t="n">
        <f aca="false">0</f>
        <v>0</v>
      </c>
      <c r="D14" s="40" t="n">
        <f aca="false">0</f>
        <v>0</v>
      </c>
      <c r="E14" s="40" t="n">
        <f aca="false">0</f>
        <v>0</v>
      </c>
      <c r="F14" s="40" t="n">
        <f aca="false">(F9+F10)*Depop_Proc_Pct+Depop_Proc_Fix</f>
        <v>0.68541</v>
      </c>
      <c r="G14" s="40" t="n">
        <f aca="false">0</f>
        <v>0</v>
      </c>
      <c r="H14" s="40" t="n">
        <f aca="false">(H9+H10)*Etsy_Proc_Pct+Etsy_Proc_Fix</f>
        <v>0.7316</v>
      </c>
      <c r="I14" s="40" t="n">
        <f aca="false">0</f>
        <v>0</v>
      </c>
      <c r="J14" s="40" t="n">
        <f aca="false">0</f>
        <v>0</v>
      </c>
      <c r="K14" s="40" t="n">
        <f aca="false">(K9+K10)*Depop_Proc_Pct+Depop_Proc_Fix</f>
        <v>0.68541</v>
      </c>
    </row>
    <row r="15" customFormat="false" ht="15" hidden="false" customHeight="false" outlineLevel="0" collapsed="false">
      <c r="A15" s="38" t="s">
        <v>283</v>
      </c>
      <c r="B15" s="40" t="n">
        <f aca="false">0</f>
        <v>0</v>
      </c>
      <c r="C15" s="40" t="n">
        <f aca="false">0</f>
        <v>0</v>
      </c>
      <c r="D15" s="40" t="n">
        <f aca="false">0</f>
        <v>0</v>
      </c>
      <c r="E15" s="40" t="n">
        <f aca="false">0</f>
        <v>0</v>
      </c>
      <c r="F15" s="40" t="n">
        <f aca="false">0</f>
        <v>0</v>
      </c>
      <c r="G15" s="40" t="n">
        <f aca="false">IF(G9+G10&lt;=eBayBiz_PerOrder_Threshold,eBayBiz_PerOrder_Low,eBayBiz_PerOrder_High)</f>
        <v>0.4</v>
      </c>
      <c r="H15" s="40" t="n">
        <f aca="false">0</f>
        <v>0</v>
      </c>
      <c r="I15" s="40" t="n">
        <f aca="false">0</f>
        <v>0</v>
      </c>
      <c r="J15" s="40" t="n">
        <f aca="false">0</f>
        <v>0</v>
      </c>
      <c r="K15" s="40" t="n">
        <f aca="false">0</f>
        <v>0</v>
      </c>
    </row>
    <row r="16" customFormat="false" ht="15" hidden="false" customHeight="false" outlineLevel="0" collapsed="false">
      <c r="A16" s="38" t="s">
        <v>284</v>
      </c>
      <c r="B16" s="40" t="n">
        <f aca="false">0</f>
        <v>0</v>
      </c>
      <c r="C16" s="40" t="n">
        <f aca="false">0</f>
        <v>0</v>
      </c>
      <c r="D16" s="40" t="n">
        <f aca="false">0</f>
        <v>0</v>
      </c>
      <c r="E16" s="40" t="n">
        <f aca="false">0</f>
        <v>0</v>
      </c>
      <c r="F16" s="40" t="n">
        <f aca="false">0</f>
        <v>0</v>
      </c>
      <c r="G16" s="40" t="n">
        <f aca="false">(G9+G10)*eBayBiz_ROF</f>
        <v>0.046515</v>
      </c>
      <c r="H16" s="40" t="n">
        <f aca="false">(H9+H10)*Etsy_ROF</f>
        <v>0.063792</v>
      </c>
      <c r="I16" s="40" t="n">
        <f aca="false">0</f>
        <v>0</v>
      </c>
      <c r="J16" s="40" t="n">
        <f aca="false">0</f>
        <v>0</v>
      </c>
      <c r="K16" s="40" t="n">
        <f aca="false">0</f>
        <v>0</v>
      </c>
    </row>
    <row r="17" customFormat="false" ht="15" hidden="false" customHeight="false" outlineLevel="0" collapsed="false">
      <c r="A17" s="38" t="s">
        <v>285</v>
      </c>
      <c r="B17" s="40" t="n">
        <f aca="false">0</f>
        <v>0</v>
      </c>
      <c r="C17" s="40" t="n">
        <f aca="false">0</f>
        <v>0</v>
      </c>
      <c r="D17" s="40" t="n">
        <f aca="false">0</f>
        <v>0</v>
      </c>
      <c r="E17" s="40" t="n">
        <f aca="false">0</f>
        <v>0</v>
      </c>
      <c r="F17" s="40" t="n">
        <f aca="false">0</f>
        <v>0</v>
      </c>
      <c r="G17" s="40" t="n">
        <f aca="false">eBayBiz_Listing</f>
        <v>0.3</v>
      </c>
      <c r="H17" s="40" t="n">
        <f aca="false">Etsy_Listing_USD/GBPUSD</f>
        <v>0.151515151515152</v>
      </c>
      <c r="I17" s="40" t="n">
        <f aca="false">0</f>
        <v>0</v>
      </c>
      <c r="J17" s="40" t="n">
        <f aca="false">0</f>
        <v>0</v>
      </c>
      <c r="K17" s="40" t="n">
        <f aca="false">0</f>
        <v>0</v>
      </c>
    </row>
    <row r="18" customFormat="false" ht="15" hidden="false" customHeight="false" outlineLevel="0" collapsed="false">
      <c r="A18" s="38" t="s">
        <v>286</v>
      </c>
      <c r="B18" s="40" t="n">
        <f aca="false">0</f>
        <v>0</v>
      </c>
      <c r="C18" s="40" t="n">
        <f aca="false">0</f>
        <v>0</v>
      </c>
      <c r="D18" s="40" t="n">
        <f aca="false">0</f>
        <v>0</v>
      </c>
      <c r="E18" s="40" t="n">
        <f aca="false">0</f>
        <v>0</v>
      </c>
      <c r="F18" s="40" t="n">
        <f aca="false">0</f>
        <v>0</v>
      </c>
      <c r="G18" s="40" t="n">
        <f aca="false">0</f>
        <v>0</v>
      </c>
      <c r="H18" s="40" t="n">
        <f aca="false">0</f>
        <v>0</v>
      </c>
      <c r="I18" s="40" t="n">
        <f aca="false">TikTok_SelfShip</f>
        <v>0.5</v>
      </c>
      <c r="J18" s="40" t="n">
        <f aca="false">0</f>
        <v>0</v>
      </c>
      <c r="K18" s="40" t="n">
        <f aca="false">0</f>
        <v>0</v>
      </c>
    </row>
    <row r="19" customFormat="false" ht="15" hidden="false" customHeight="false" outlineLevel="0" collapsed="false">
      <c r="A19" s="38" t="s">
        <v>287</v>
      </c>
      <c r="B19" s="40" t="n">
        <f aca="false">SUM(B13:B18)</f>
        <v>0</v>
      </c>
      <c r="C19" s="40" t="n">
        <f aca="false">SUM(C13:C18)</f>
        <v>0</v>
      </c>
      <c r="D19" s="40" t="n">
        <f aca="false">SUM(D13:D18)</f>
        <v>0</v>
      </c>
      <c r="E19" s="40" t="n">
        <f aca="false">SUM(E13:E18)</f>
        <v>0</v>
      </c>
      <c r="F19" s="40" t="n">
        <f aca="false">SUM(F13:F18)</f>
        <v>0.68541</v>
      </c>
      <c r="G19" s="40" t="n">
        <f aca="false">SUM(G13:G18)</f>
        <v>2.328025</v>
      </c>
      <c r="H19" s="40" t="n">
        <f aca="false">SUM(H13:H18)</f>
        <v>1.81075715151515</v>
      </c>
      <c r="I19" s="40" t="n">
        <f aca="false">SUM(I13:I18)</f>
        <v>1.6961</v>
      </c>
      <c r="J19" s="40" t="n">
        <f aca="false">SUM(J13:J18)</f>
        <v>0</v>
      </c>
      <c r="K19" s="40" t="n">
        <f aca="false">SUM(K13:K18)</f>
        <v>0.68541</v>
      </c>
    </row>
    <row r="20" customFormat="false" ht="15" hidden="false" customHeight="false" outlineLevel="0" collapsed="false">
      <c r="A20" s="38" t="s">
        <v>288</v>
      </c>
      <c r="B20" s="40" t="n">
        <f aca="false">0</f>
        <v>0</v>
      </c>
      <c r="C20" s="40" t="n">
        <f aca="false">0</f>
        <v>0</v>
      </c>
      <c r="D20" s="40" t="n">
        <f aca="false">0</f>
        <v>0</v>
      </c>
      <c r="E20" s="40" t="n">
        <f aca="false">0</f>
        <v>0</v>
      </c>
      <c r="F20" s="40" t="n">
        <f aca="false">0</f>
        <v>0</v>
      </c>
      <c r="G20" s="40" t="n">
        <f aca="false">G19*VAT_on_fees</f>
        <v>0.465605</v>
      </c>
      <c r="H20" s="40" t="n">
        <f aca="false">H19*VAT_on_fees</f>
        <v>0.36215143030303</v>
      </c>
      <c r="I20" s="40" t="n">
        <f aca="false">0</f>
        <v>0</v>
      </c>
      <c r="J20" s="40" t="n">
        <f aca="false">0</f>
        <v>0</v>
      </c>
      <c r="K20" s="40" t="n">
        <f aca="false">0</f>
        <v>0</v>
      </c>
    </row>
    <row r="21" customFormat="false" ht="15" hidden="false" customHeight="false" outlineLevel="0" collapsed="false">
      <c r="A21" s="41" t="s">
        <v>289</v>
      </c>
      <c r="B21" s="42" t="n">
        <f aca="false">B19+B20</f>
        <v>0</v>
      </c>
      <c r="C21" s="42" t="n">
        <f aca="false">C19+C20</f>
        <v>0</v>
      </c>
      <c r="D21" s="42" t="n">
        <f aca="false">D19+D20</f>
        <v>0</v>
      </c>
      <c r="E21" s="42" t="n">
        <f aca="false">E19+E20</f>
        <v>0</v>
      </c>
      <c r="F21" s="42" t="n">
        <f aca="false">F19+F20</f>
        <v>0.68541</v>
      </c>
      <c r="G21" s="42" t="n">
        <f aca="false">G19+G20</f>
        <v>2.79363</v>
      </c>
      <c r="H21" s="42" t="n">
        <f aca="false">H19+H20</f>
        <v>2.17290858181818</v>
      </c>
      <c r="I21" s="42" t="n">
        <f aca="false">I19+I20</f>
        <v>1.6961</v>
      </c>
      <c r="J21" s="42" t="n">
        <f aca="false">J19+J20</f>
        <v>0</v>
      </c>
      <c r="K21" s="42" t="n">
        <f aca="false">K19+K20</f>
        <v>0.68541</v>
      </c>
    </row>
    <row r="22" customFormat="false" ht="15" hidden="false" customHeight="false" outlineLevel="0" collapsed="false">
      <c r="A22" s="38" t="s">
        <v>290</v>
      </c>
      <c r="B22" s="40" t="n">
        <f aca="false">B9+B10-B21</f>
        <v>13.29</v>
      </c>
      <c r="C22" s="40" t="n">
        <f aca="false">C9+C10-C21</f>
        <v>13.29</v>
      </c>
      <c r="D22" s="40" t="n">
        <f aca="false">D9+D10-D21</f>
        <v>13.29</v>
      </c>
      <c r="E22" s="40" t="n">
        <f aca="false">E9+E10-E21</f>
        <v>13.29</v>
      </c>
      <c r="F22" s="40" t="n">
        <f aca="false">F9+F10-F21</f>
        <v>12.60459</v>
      </c>
      <c r="G22" s="40" t="n">
        <f aca="false">G9+G10-G21</f>
        <v>10.49637</v>
      </c>
      <c r="H22" s="40" t="n">
        <f aca="false">H9+H10-H21</f>
        <v>11.1170914181818</v>
      </c>
      <c r="I22" s="40" t="n">
        <f aca="false">I9+I10-I21</f>
        <v>11.5939</v>
      </c>
      <c r="J22" s="40" t="n">
        <f aca="false">J9+J10-J21</f>
        <v>13.29</v>
      </c>
      <c r="K22" s="40" t="n">
        <f aca="false">K9+K10-K21</f>
        <v>12.60459</v>
      </c>
    </row>
    <row r="23" customFormat="false" ht="15" hidden="false" customHeight="false" outlineLevel="0" collapsed="false">
      <c r="A23" s="38" t="s">
        <v>291</v>
      </c>
      <c r="B23" s="40" t="n">
        <f aca="false">-B10</f>
        <v>-3.29</v>
      </c>
      <c r="C23" s="40" t="n">
        <f aca="false">-C10</f>
        <v>-3.29</v>
      </c>
      <c r="D23" s="40" t="n">
        <f aca="false">-D10</f>
        <v>-3.29</v>
      </c>
      <c r="E23" s="40" t="n">
        <f aca="false">-E10</f>
        <v>-3.29</v>
      </c>
      <c r="F23" s="40" t="n">
        <f aca="false">-F10</f>
        <v>-3.29</v>
      </c>
      <c r="G23" s="40" t="n">
        <f aca="false">-G10</f>
        <v>-3.29</v>
      </c>
      <c r="H23" s="40" t="n">
        <f aca="false">-H10</f>
        <v>-3.29</v>
      </c>
      <c r="I23" s="40" t="n">
        <f aca="false">-I10</f>
        <v>-3.29</v>
      </c>
      <c r="J23" s="40" t="n">
        <f aca="false">-J10</f>
        <v>-3.29</v>
      </c>
      <c r="K23" s="40" t="n">
        <f aca="false">-K10</f>
        <v>-3.29</v>
      </c>
    </row>
    <row r="24" customFormat="false" ht="15" hidden="false" customHeight="false" outlineLevel="0" collapsed="false">
      <c r="A24" s="41" t="s">
        <v>292</v>
      </c>
      <c r="B24" s="42" t="n">
        <f aca="false">B22+B23</f>
        <v>10</v>
      </c>
      <c r="C24" s="42" t="n">
        <f aca="false">C22+C23</f>
        <v>10</v>
      </c>
      <c r="D24" s="42" t="n">
        <f aca="false">D22+D23</f>
        <v>10</v>
      </c>
      <c r="E24" s="42" t="n">
        <f aca="false">E22+E23</f>
        <v>10</v>
      </c>
      <c r="F24" s="42" t="n">
        <f aca="false">F22+F23</f>
        <v>9.31459</v>
      </c>
      <c r="G24" s="42" t="n">
        <f aca="false">G22+G23</f>
        <v>7.20637</v>
      </c>
      <c r="H24" s="42" t="n">
        <f aca="false">H22+H23</f>
        <v>7.82709141818182</v>
      </c>
      <c r="I24" s="42" t="n">
        <f aca="false">I22+I23</f>
        <v>8.3039</v>
      </c>
      <c r="J24" s="42" t="n">
        <f aca="false">J22+J23</f>
        <v>10</v>
      </c>
      <c r="K24" s="42" t="n">
        <f aca="false">K22+K23</f>
        <v>9.31459</v>
      </c>
    </row>
    <row r="25" customFormat="false" ht="15" hidden="false" customHeight="false" outlineLevel="0" collapsed="false">
      <c r="A25" s="36" t="s">
        <v>293</v>
      </c>
      <c r="B25" s="43" t="n">
        <f aca="false">B11+B21</f>
        <v>0.6</v>
      </c>
      <c r="C25" s="43" t="n">
        <f aca="false">C11+C21</f>
        <v>1.2</v>
      </c>
      <c r="D25" s="43" t="n">
        <f aca="false">D11+D21</f>
        <v>1.6</v>
      </c>
      <c r="E25" s="43" t="n">
        <f aca="false">E11+E21</f>
        <v>0.8</v>
      </c>
      <c r="F25" s="43" t="n">
        <f aca="false">F11+F21</f>
        <v>2.18541</v>
      </c>
      <c r="G25" s="43" t="n">
        <f aca="false">G11+G21</f>
        <v>2.79363</v>
      </c>
      <c r="H25" s="43" t="n">
        <f aca="false">H11+H21</f>
        <v>2.17290858181818</v>
      </c>
      <c r="I25" s="43" t="n">
        <f aca="false">I11+I21</f>
        <v>1.6961</v>
      </c>
      <c r="J25" s="43" t="n">
        <f aca="false">J11+J21</f>
        <v>1.2</v>
      </c>
      <c r="K25" s="43" t="n">
        <f aca="false">K11+K21</f>
        <v>2.18541</v>
      </c>
    </row>
    <row r="26" customFormat="false" ht="23.85" hidden="false" customHeight="false" outlineLevel="0" collapsed="false">
      <c r="A26" s="36" t="s">
        <v>294</v>
      </c>
      <c r="B26" s="44" t="n">
        <f aca="false">IF((B9+B11)=0,0,B25/(B9+B11))</f>
        <v>0.0566037735849057</v>
      </c>
      <c r="C26" s="44" t="n">
        <f aca="false">IF((C9+C11)=0,0,C25/(C9+C11))</f>
        <v>0.107142857142857</v>
      </c>
      <c r="D26" s="44" t="n">
        <f aca="false">IF((D9+D11)=0,0,D25/(D9+D11))</f>
        <v>0.137931034482759</v>
      </c>
      <c r="E26" s="44" t="n">
        <f aca="false">IF((E9+E11)=0,0,E25/(E9+E11))</f>
        <v>0.0740740740740741</v>
      </c>
      <c r="F26" s="44" t="n">
        <f aca="false">IF((F9+F11)=0,0,F25/(F9+F11))</f>
        <v>0.190035652173913</v>
      </c>
      <c r="G26" s="44" t="n">
        <f aca="false">IF((G9+G11)=0,0,G25/(G9+G11))</f>
        <v>0.279363</v>
      </c>
      <c r="H26" s="44" t="n">
        <f aca="false">IF((H9+H11)=0,0,H25/(H9+H11))</f>
        <v>0.217290858181818</v>
      </c>
      <c r="I26" s="44" t="n">
        <f aca="false">IF((I9+I11)=0,0,I25/(I9+I11))</f>
        <v>0.16961</v>
      </c>
      <c r="J26" s="44" t="n">
        <f aca="false">IF((J9+J11)=0,0,J25/(J9+J11))</f>
        <v>0.107142857142857</v>
      </c>
      <c r="K26" s="44" t="n">
        <f aca="false">IF((K9+K11)=0,0,K25/(K9+K11))</f>
        <v>0.190035652173913</v>
      </c>
    </row>
    <row r="27" customFormat="false" ht="15" hidden="false" customHeight="false" outlineLevel="0" collapsed="false">
      <c r="A27" s="36" t="s">
        <v>295</v>
      </c>
      <c r="B27" s="44" t="n">
        <f aca="false">IF(B9=0,0,B24/B9)</f>
        <v>1</v>
      </c>
      <c r="C27" s="44" t="n">
        <f aca="false">IF(C9=0,0,C24/C9)</f>
        <v>1</v>
      </c>
      <c r="D27" s="44" t="n">
        <f aca="false">IF(D9=0,0,D24/D9)</f>
        <v>1</v>
      </c>
      <c r="E27" s="44" t="n">
        <f aca="false">IF(E9=0,0,E24/E9)</f>
        <v>1</v>
      </c>
      <c r="F27" s="44" t="n">
        <f aca="false">IF(F9=0,0,F24/F9)</f>
        <v>0.931459</v>
      </c>
      <c r="G27" s="44" t="n">
        <f aca="false">IF(G9=0,0,G24/G9)</f>
        <v>0.720637</v>
      </c>
      <c r="H27" s="44" t="n">
        <f aca="false">IF(H9=0,0,H24/H9)</f>
        <v>0.782709141818182</v>
      </c>
      <c r="I27" s="44" t="n">
        <f aca="false">IF(I9=0,0,I24/I9)</f>
        <v>0.83039</v>
      </c>
      <c r="J27" s="44" t="n">
        <f aca="false">IF(J9=0,0,J24/J9)</f>
        <v>1</v>
      </c>
      <c r="K27" s="44" t="n">
        <f aca="false">IF(K9=0,0,K24/K9)</f>
        <v>0.931459</v>
      </c>
    </row>
    <row r="30" customFormat="false" ht="15" hidden="false" customHeight="false" outlineLevel="0" collapsed="false">
      <c r="A30" s="33" t="s">
        <v>296</v>
      </c>
      <c r="B30" s="34" t="str">
        <f aca="false">"Item price £"&amp;TEXT(Price_B,"0.00")&amp;" | postage £"&amp;TEXT(Postage,"0.00")</f>
        <v>Item price £20.00 | postage £3.29</v>
      </c>
      <c r="C30" s="35"/>
      <c r="D30" s="35"/>
      <c r="E30" s="35"/>
      <c r="F30" s="35"/>
      <c r="G30" s="35"/>
      <c r="H30" s="35"/>
      <c r="I30" s="35"/>
      <c r="J30" s="35"/>
      <c r="K30" s="35"/>
    </row>
    <row r="31" customFormat="false" ht="15" hidden="false" customHeight="false" outlineLevel="0" collapsed="false">
      <c r="A31" s="36" t="s">
        <v>277</v>
      </c>
      <c r="B31" s="37" t="n">
        <f aca="false">Price_B</f>
        <v>20</v>
      </c>
      <c r="C31" s="37" t="n">
        <f aca="false">Price_B</f>
        <v>20</v>
      </c>
      <c r="D31" s="37" t="n">
        <f aca="false">Price_B</f>
        <v>20</v>
      </c>
      <c r="E31" s="37" t="n">
        <f aca="false">Price_B</f>
        <v>20</v>
      </c>
      <c r="F31" s="37" t="n">
        <f aca="false">Price_B</f>
        <v>20</v>
      </c>
      <c r="G31" s="37" t="n">
        <f aca="false">Price_B</f>
        <v>20</v>
      </c>
      <c r="H31" s="37" t="n">
        <f aca="false">Price_B</f>
        <v>20</v>
      </c>
      <c r="I31" s="37" t="n">
        <f aca="false">Price_B</f>
        <v>20</v>
      </c>
      <c r="J31" s="37" t="n">
        <f aca="false">Price_B</f>
        <v>20</v>
      </c>
      <c r="K31" s="37" t="n">
        <f aca="false">Price_B</f>
        <v>20</v>
      </c>
    </row>
    <row r="32" customFormat="false" ht="15" hidden="false" customHeight="false" outlineLevel="0" collapsed="false">
      <c r="A32" s="38" t="s">
        <v>278</v>
      </c>
      <c r="B32" s="39" t="n">
        <f aca="false">Postage</f>
        <v>3.29</v>
      </c>
      <c r="C32" s="39" t="n">
        <f aca="false">Postage</f>
        <v>3.29</v>
      </c>
      <c r="D32" s="39" t="n">
        <f aca="false">Postage</f>
        <v>3.29</v>
      </c>
      <c r="E32" s="39" t="n">
        <f aca="false">Postage</f>
        <v>3.29</v>
      </c>
      <c r="F32" s="39" t="n">
        <f aca="false">Postage</f>
        <v>3.29</v>
      </c>
      <c r="G32" s="39" t="n">
        <f aca="false">Postage</f>
        <v>3.29</v>
      </c>
      <c r="H32" s="39" t="n">
        <f aca="false">Postage</f>
        <v>3.29</v>
      </c>
      <c r="I32" s="39" t="n">
        <f aca="false">Postage</f>
        <v>3.29</v>
      </c>
      <c r="J32" s="39" t="n">
        <f aca="false">Postage</f>
        <v>3.29</v>
      </c>
      <c r="K32" s="39" t="n">
        <f aca="false">Postage</f>
        <v>3.29</v>
      </c>
    </row>
    <row r="33" customFormat="false" ht="15" hidden="false" customHeight="false" outlineLevel="0" collapsed="false">
      <c r="A33" s="38" t="s">
        <v>279</v>
      </c>
      <c r="B33" s="40" t="n">
        <f aca="false">B31*Vinted_Low_Pct+Vinted_Low_Fix</f>
        <v>0.9</v>
      </c>
      <c r="C33" s="40" t="n">
        <f aca="false">C31*Vinted_Mid_Pct+Vinted_Mid_Fix</f>
        <v>1.7</v>
      </c>
      <c r="D33" s="40" t="n">
        <f aca="false">D31*Vinted_High_Pct+Vinted_High_Fix</f>
        <v>2.4</v>
      </c>
      <c r="E33" s="40" t="n">
        <f aca="false">eBayBPF_Fix+eBayBPF_T1*MIN(E31,eBayBPF_T1_To)+eBayBPF_T2*MAX(0,MIN(E31,eBayBPF_T2_To)-eBayBPF_T1_To)+eBayBPF_T3*MAX(0,MIN(E31,eBayBPF_T3_To)-eBayBPF_T2_To)</f>
        <v>1.5</v>
      </c>
      <c r="F33" s="40" t="n">
        <f aca="false">F31*Depop_Buyer_Pct+Depop_Buyer_Fix</f>
        <v>2</v>
      </c>
      <c r="G33" s="40" t="n">
        <f aca="false">0</f>
        <v>0</v>
      </c>
      <c r="H33" s="40" t="n">
        <f aca="false">0</f>
        <v>0</v>
      </c>
      <c r="I33" s="40" t="n">
        <f aca="false">0</f>
        <v>0</v>
      </c>
      <c r="J33" s="40" t="n">
        <f aca="false">J31*Vinted_Mid_Pct+Vinted_Mid_Fix</f>
        <v>1.7</v>
      </c>
      <c r="K33" s="40" t="n">
        <f aca="false">K31*Depop_Buyer_Pct+Depop_Buyer_Fix</f>
        <v>2</v>
      </c>
    </row>
    <row r="34" customFormat="false" ht="15" hidden="false" customHeight="false" outlineLevel="0" collapsed="false">
      <c r="A34" s="41" t="s">
        <v>280</v>
      </c>
      <c r="B34" s="42" t="n">
        <f aca="false">B31+B32+B33</f>
        <v>24.19</v>
      </c>
      <c r="C34" s="42" t="n">
        <f aca="false">C31+C32+C33</f>
        <v>24.99</v>
      </c>
      <c r="D34" s="42" t="n">
        <f aca="false">D31+D32+D33</f>
        <v>25.69</v>
      </c>
      <c r="E34" s="42" t="n">
        <f aca="false">E31+E32+E33</f>
        <v>24.79</v>
      </c>
      <c r="F34" s="42" t="n">
        <f aca="false">F31+F32+F33</f>
        <v>25.29</v>
      </c>
      <c r="G34" s="42" t="n">
        <f aca="false">G31+G32+G33</f>
        <v>23.29</v>
      </c>
      <c r="H34" s="42" t="n">
        <f aca="false">H31+H32+H33</f>
        <v>23.29</v>
      </c>
      <c r="I34" s="42" t="n">
        <f aca="false">I31+I32+I33</f>
        <v>23.29</v>
      </c>
      <c r="J34" s="42" t="n">
        <f aca="false">J31+J32+J33</f>
        <v>24.99</v>
      </c>
      <c r="K34" s="42" t="n">
        <f aca="false">K31+K32+K33</f>
        <v>25.29</v>
      </c>
    </row>
    <row r="35" customFormat="false" ht="15" hidden="false" customHeight="false" outlineLevel="0" collapsed="false">
      <c r="A35" s="38" t="s">
        <v>281</v>
      </c>
      <c r="B35" s="40" t="n">
        <f aca="false">0</f>
        <v>0</v>
      </c>
      <c r="C35" s="40" t="n">
        <f aca="false">0</f>
        <v>0</v>
      </c>
      <c r="D35" s="40" t="n">
        <f aca="false">0</f>
        <v>0</v>
      </c>
      <c r="E35" s="40" t="n">
        <f aca="false">0</f>
        <v>0</v>
      </c>
      <c r="F35" s="40" t="n">
        <f aca="false">0</f>
        <v>0</v>
      </c>
      <c r="G35" s="40" t="n">
        <f aca="false">(G31+G32)*IF(eBay_Category="Clothing",eBayBiz_FVF_Clothing,eBayBiz_FVF_Other)</f>
        <v>2.77151</v>
      </c>
      <c r="H35" s="40" t="n">
        <f aca="false">(H31+H32)*Etsy_Txn</f>
        <v>1.51385</v>
      </c>
      <c r="I35" s="40" t="n">
        <f aca="false">(I31+I32)*TikTok_Comm</f>
        <v>2.0961</v>
      </c>
      <c r="J35" s="40" t="n">
        <f aca="false">0</f>
        <v>0</v>
      </c>
      <c r="K35" s="40" t="n">
        <f aca="false">0</f>
        <v>0</v>
      </c>
    </row>
    <row r="36" customFormat="false" ht="15" hidden="false" customHeight="false" outlineLevel="0" collapsed="false">
      <c r="A36" s="38" t="s">
        <v>282</v>
      </c>
      <c r="B36" s="40" t="n">
        <f aca="false">0</f>
        <v>0</v>
      </c>
      <c r="C36" s="40" t="n">
        <f aca="false">0</f>
        <v>0</v>
      </c>
      <c r="D36" s="40" t="n">
        <f aca="false">0</f>
        <v>0</v>
      </c>
      <c r="E36" s="40" t="n">
        <f aca="false">0</f>
        <v>0</v>
      </c>
      <c r="F36" s="40" t="n">
        <f aca="false">(F31+F32)*Depop_Proc_Pct+Depop_Proc_Fix</f>
        <v>0.97541</v>
      </c>
      <c r="G36" s="40" t="n">
        <f aca="false">0</f>
        <v>0</v>
      </c>
      <c r="H36" s="40" t="n">
        <f aca="false">(H31+H32)*Etsy_Proc_Pct+Etsy_Proc_Fix</f>
        <v>1.1316</v>
      </c>
      <c r="I36" s="40" t="n">
        <f aca="false">0</f>
        <v>0</v>
      </c>
      <c r="J36" s="40" t="n">
        <f aca="false">0</f>
        <v>0</v>
      </c>
      <c r="K36" s="40" t="n">
        <f aca="false">(K31+K32)*Depop_Proc_Pct+Depop_Proc_Fix</f>
        <v>0.97541</v>
      </c>
    </row>
    <row r="37" customFormat="false" ht="15" hidden="false" customHeight="false" outlineLevel="0" collapsed="false">
      <c r="A37" s="38" t="s">
        <v>283</v>
      </c>
      <c r="B37" s="40" t="n">
        <f aca="false">0</f>
        <v>0</v>
      </c>
      <c r="C37" s="40" t="n">
        <f aca="false">0</f>
        <v>0</v>
      </c>
      <c r="D37" s="40" t="n">
        <f aca="false">0</f>
        <v>0</v>
      </c>
      <c r="E37" s="40" t="n">
        <f aca="false">0</f>
        <v>0</v>
      </c>
      <c r="F37" s="40" t="n">
        <f aca="false">0</f>
        <v>0</v>
      </c>
      <c r="G37" s="40" t="n">
        <f aca="false">IF(G31+G32&lt;=eBayBiz_PerOrder_Threshold,eBayBiz_PerOrder_Low,eBayBiz_PerOrder_High)</f>
        <v>0.4</v>
      </c>
      <c r="H37" s="40" t="n">
        <f aca="false">0</f>
        <v>0</v>
      </c>
      <c r="I37" s="40" t="n">
        <f aca="false">0</f>
        <v>0</v>
      </c>
      <c r="J37" s="40" t="n">
        <f aca="false">0</f>
        <v>0</v>
      </c>
      <c r="K37" s="40" t="n">
        <f aca="false">0</f>
        <v>0</v>
      </c>
    </row>
    <row r="38" customFormat="false" ht="15" hidden="false" customHeight="false" outlineLevel="0" collapsed="false">
      <c r="A38" s="38" t="s">
        <v>284</v>
      </c>
      <c r="B38" s="40" t="n">
        <f aca="false">0</f>
        <v>0</v>
      </c>
      <c r="C38" s="40" t="n">
        <f aca="false">0</f>
        <v>0</v>
      </c>
      <c r="D38" s="40" t="n">
        <f aca="false">0</f>
        <v>0</v>
      </c>
      <c r="E38" s="40" t="n">
        <f aca="false">0</f>
        <v>0</v>
      </c>
      <c r="F38" s="40" t="n">
        <f aca="false">0</f>
        <v>0</v>
      </c>
      <c r="G38" s="40" t="n">
        <f aca="false">(G31+G32)*eBayBiz_ROF</f>
        <v>0.081515</v>
      </c>
      <c r="H38" s="40" t="n">
        <f aca="false">(H31+H32)*Etsy_ROF</f>
        <v>0.111792</v>
      </c>
      <c r="I38" s="40" t="n">
        <f aca="false">0</f>
        <v>0</v>
      </c>
      <c r="J38" s="40" t="n">
        <f aca="false">0</f>
        <v>0</v>
      </c>
      <c r="K38" s="40" t="n">
        <f aca="false">0</f>
        <v>0</v>
      </c>
    </row>
    <row r="39" customFormat="false" ht="15" hidden="false" customHeight="false" outlineLevel="0" collapsed="false">
      <c r="A39" s="38" t="s">
        <v>285</v>
      </c>
      <c r="B39" s="40" t="n">
        <f aca="false">0</f>
        <v>0</v>
      </c>
      <c r="C39" s="40" t="n">
        <f aca="false">0</f>
        <v>0</v>
      </c>
      <c r="D39" s="40" t="n">
        <f aca="false">0</f>
        <v>0</v>
      </c>
      <c r="E39" s="40" t="n">
        <f aca="false">0</f>
        <v>0</v>
      </c>
      <c r="F39" s="40" t="n">
        <f aca="false">0</f>
        <v>0</v>
      </c>
      <c r="G39" s="40" t="n">
        <f aca="false">eBayBiz_Listing</f>
        <v>0.3</v>
      </c>
      <c r="H39" s="40" t="n">
        <f aca="false">Etsy_Listing_USD/GBPUSD</f>
        <v>0.151515151515152</v>
      </c>
      <c r="I39" s="40" t="n">
        <f aca="false">0</f>
        <v>0</v>
      </c>
      <c r="J39" s="40" t="n">
        <f aca="false">0</f>
        <v>0</v>
      </c>
      <c r="K39" s="40" t="n">
        <f aca="false">0</f>
        <v>0</v>
      </c>
    </row>
    <row r="40" customFormat="false" ht="15" hidden="false" customHeight="false" outlineLevel="0" collapsed="false">
      <c r="A40" s="38" t="s">
        <v>286</v>
      </c>
      <c r="B40" s="40" t="n">
        <f aca="false">0</f>
        <v>0</v>
      </c>
      <c r="C40" s="40" t="n">
        <f aca="false">0</f>
        <v>0</v>
      </c>
      <c r="D40" s="40" t="n">
        <f aca="false">0</f>
        <v>0</v>
      </c>
      <c r="E40" s="40" t="n">
        <f aca="false">0</f>
        <v>0</v>
      </c>
      <c r="F40" s="40" t="n">
        <f aca="false">0</f>
        <v>0</v>
      </c>
      <c r="G40" s="40" t="n">
        <f aca="false">0</f>
        <v>0</v>
      </c>
      <c r="H40" s="40" t="n">
        <f aca="false">0</f>
        <v>0</v>
      </c>
      <c r="I40" s="40" t="n">
        <f aca="false">TikTok_SelfShip</f>
        <v>0.5</v>
      </c>
      <c r="J40" s="40" t="n">
        <f aca="false">0</f>
        <v>0</v>
      </c>
      <c r="K40" s="40" t="n">
        <f aca="false">0</f>
        <v>0</v>
      </c>
    </row>
    <row r="41" customFormat="false" ht="15" hidden="false" customHeight="false" outlineLevel="0" collapsed="false">
      <c r="A41" s="38" t="s">
        <v>287</v>
      </c>
      <c r="B41" s="40" t="n">
        <f aca="false">SUM(B35:B40)</f>
        <v>0</v>
      </c>
      <c r="C41" s="40" t="n">
        <f aca="false">SUM(C35:C40)</f>
        <v>0</v>
      </c>
      <c r="D41" s="40" t="n">
        <f aca="false">SUM(D35:D40)</f>
        <v>0</v>
      </c>
      <c r="E41" s="40" t="n">
        <f aca="false">SUM(E35:E40)</f>
        <v>0</v>
      </c>
      <c r="F41" s="40" t="n">
        <f aca="false">SUM(F35:F40)</f>
        <v>0.97541</v>
      </c>
      <c r="G41" s="40" t="n">
        <f aca="false">SUM(G35:G40)</f>
        <v>3.553025</v>
      </c>
      <c r="H41" s="40" t="n">
        <f aca="false">SUM(H35:H40)</f>
        <v>2.90875715151515</v>
      </c>
      <c r="I41" s="40" t="n">
        <f aca="false">SUM(I35:I40)</f>
        <v>2.5961</v>
      </c>
      <c r="J41" s="40" t="n">
        <f aca="false">SUM(J35:J40)</f>
        <v>0</v>
      </c>
      <c r="K41" s="40" t="n">
        <f aca="false">SUM(K35:K40)</f>
        <v>0.97541</v>
      </c>
    </row>
    <row r="42" customFormat="false" ht="15" hidden="false" customHeight="false" outlineLevel="0" collapsed="false">
      <c r="A42" s="38" t="s">
        <v>288</v>
      </c>
      <c r="B42" s="40" t="n">
        <f aca="false">0</f>
        <v>0</v>
      </c>
      <c r="C42" s="40" t="n">
        <f aca="false">0</f>
        <v>0</v>
      </c>
      <c r="D42" s="40" t="n">
        <f aca="false">0</f>
        <v>0</v>
      </c>
      <c r="E42" s="40" t="n">
        <f aca="false">0</f>
        <v>0</v>
      </c>
      <c r="F42" s="40" t="n">
        <f aca="false">0</f>
        <v>0</v>
      </c>
      <c r="G42" s="40" t="n">
        <f aca="false">G41*VAT_on_fees</f>
        <v>0.710605</v>
      </c>
      <c r="H42" s="40" t="n">
        <f aca="false">H41*VAT_on_fees</f>
        <v>0.58175143030303</v>
      </c>
      <c r="I42" s="40" t="n">
        <f aca="false">0</f>
        <v>0</v>
      </c>
      <c r="J42" s="40" t="n">
        <f aca="false">0</f>
        <v>0</v>
      </c>
      <c r="K42" s="40" t="n">
        <f aca="false">0</f>
        <v>0</v>
      </c>
    </row>
    <row r="43" customFormat="false" ht="15" hidden="false" customHeight="false" outlineLevel="0" collapsed="false">
      <c r="A43" s="41" t="s">
        <v>289</v>
      </c>
      <c r="B43" s="42" t="n">
        <f aca="false">B41+B42</f>
        <v>0</v>
      </c>
      <c r="C43" s="42" t="n">
        <f aca="false">C41+C42</f>
        <v>0</v>
      </c>
      <c r="D43" s="42" t="n">
        <f aca="false">D41+D42</f>
        <v>0</v>
      </c>
      <c r="E43" s="42" t="n">
        <f aca="false">E41+E42</f>
        <v>0</v>
      </c>
      <c r="F43" s="42" t="n">
        <f aca="false">F41+F42</f>
        <v>0.97541</v>
      </c>
      <c r="G43" s="42" t="n">
        <f aca="false">G41+G42</f>
        <v>4.26363</v>
      </c>
      <c r="H43" s="42" t="n">
        <f aca="false">H41+H42</f>
        <v>3.49050858181818</v>
      </c>
      <c r="I43" s="42" t="n">
        <f aca="false">I41+I42</f>
        <v>2.5961</v>
      </c>
      <c r="J43" s="42" t="n">
        <f aca="false">J41+J42</f>
        <v>0</v>
      </c>
      <c r="K43" s="42" t="n">
        <f aca="false">K41+K42</f>
        <v>0.97541</v>
      </c>
    </row>
    <row r="44" customFormat="false" ht="15" hidden="false" customHeight="false" outlineLevel="0" collapsed="false">
      <c r="A44" s="38" t="s">
        <v>290</v>
      </c>
      <c r="B44" s="40" t="n">
        <f aca="false">B31+B32-B43</f>
        <v>23.29</v>
      </c>
      <c r="C44" s="40" t="n">
        <f aca="false">C31+C32-C43</f>
        <v>23.29</v>
      </c>
      <c r="D44" s="40" t="n">
        <f aca="false">D31+D32-D43</f>
        <v>23.29</v>
      </c>
      <c r="E44" s="40" t="n">
        <f aca="false">E31+E32-E43</f>
        <v>23.29</v>
      </c>
      <c r="F44" s="40" t="n">
        <f aca="false">F31+F32-F43</f>
        <v>22.31459</v>
      </c>
      <c r="G44" s="40" t="n">
        <f aca="false">G31+G32-G43</f>
        <v>19.02637</v>
      </c>
      <c r="H44" s="40" t="n">
        <f aca="false">H31+H32-H43</f>
        <v>19.7994914181818</v>
      </c>
      <c r="I44" s="40" t="n">
        <f aca="false">I31+I32-I43</f>
        <v>20.6939</v>
      </c>
      <c r="J44" s="40" t="n">
        <f aca="false">J31+J32-J43</f>
        <v>23.29</v>
      </c>
      <c r="K44" s="40" t="n">
        <f aca="false">K31+K32-K43</f>
        <v>22.31459</v>
      </c>
    </row>
    <row r="45" customFormat="false" ht="15" hidden="false" customHeight="false" outlineLevel="0" collapsed="false">
      <c r="A45" s="38" t="s">
        <v>291</v>
      </c>
      <c r="B45" s="40" t="n">
        <f aca="false">-B32</f>
        <v>-3.29</v>
      </c>
      <c r="C45" s="40" t="n">
        <f aca="false">-C32</f>
        <v>-3.29</v>
      </c>
      <c r="D45" s="40" t="n">
        <f aca="false">-D32</f>
        <v>-3.29</v>
      </c>
      <c r="E45" s="40" t="n">
        <f aca="false">-E32</f>
        <v>-3.29</v>
      </c>
      <c r="F45" s="40" t="n">
        <f aca="false">-F32</f>
        <v>-3.29</v>
      </c>
      <c r="G45" s="40" t="n">
        <f aca="false">-G32</f>
        <v>-3.29</v>
      </c>
      <c r="H45" s="40" t="n">
        <f aca="false">-H32</f>
        <v>-3.29</v>
      </c>
      <c r="I45" s="40" t="n">
        <f aca="false">-I32</f>
        <v>-3.29</v>
      </c>
      <c r="J45" s="40" t="n">
        <f aca="false">-J32</f>
        <v>-3.29</v>
      </c>
      <c r="K45" s="40" t="n">
        <f aca="false">-K32</f>
        <v>-3.29</v>
      </c>
    </row>
    <row r="46" customFormat="false" ht="15" hidden="false" customHeight="false" outlineLevel="0" collapsed="false">
      <c r="A46" s="41" t="s">
        <v>292</v>
      </c>
      <c r="B46" s="42" t="n">
        <f aca="false">B44+B45</f>
        <v>20</v>
      </c>
      <c r="C46" s="42" t="n">
        <f aca="false">C44+C45</f>
        <v>20</v>
      </c>
      <c r="D46" s="42" t="n">
        <f aca="false">D44+D45</f>
        <v>20</v>
      </c>
      <c r="E46" s="42" t="n">
        <f aca="false">E44+E45</f>
        <v>20</v>
      </c>
      <c r="F46" s="42" t="n">
        <f aca="false">F44+F45</f>
        <v>19.02459</v>
      </c>
      <c r="G46" s="42" t="n">
        <f aca="false">G44+G45</f>
        <v>15.73637</v>
      </c>
      <c r="H46" s="42" t="n">
        <f aca="false">H44+H45</f>
        <v>16.5094914181818</v>
      </c>
      <c r="I46" s="42" t="n">
        <f aca="false">I44+I45</f>
        <v>17.4039</v>
      </c>
      <c r="J46" s="42" t="n">
        <f aca="false">J44+J45</f>
        <v>20</v>
      </c>
      <c r="K46" s="42" t="n">
        <f aca="false">K44+K45</f>
        <v>19.02459</v>
      </c>
    </row>
    <row r="47" customFormat="false" ht="15" hidden="false" customHeight="false" outlineLevel="0" collapsed="false">
      <c r="A47" s="36" t="s">
        <v>293</v>
      </c>
      <c r="B47" s="43" t="n">
        <f aca="false">B33+B43</f>
        <v>0.9</v>
      </c>
      <c r="C47" s="43" t="n">
        <f aca="false">C33+C43</f>
        <v>1.7</v>
      </c>
      <c r="D47" s="43" t="n">
        <f aca="false">D33+D43</f>
        <v>2.4</v>
      </c>
      <c r="E47" s="43" t="n">
        <f aca="false">E33+E43</f>
        <v>1.5</v>
      </c>
      <c r="F47" s="43" t="n">
        <f aca="false">F33+F43</f>
        <v>2.97541</v>
      </c>
      <c r="G47" s="43" t="n">
        <f aca="false">G33+G43</f>
        <v>4.26363</v>
      </c>
      <c r="H47" s="43" t="n">
        <f aca="false">H33+H43</f>
        <v>3.49050858181818</v>
      </c>
      <c r="I47" s="43" t="n">
        <f aca="false">I33+I43</f>
        <v>2.5961</v>
      </c>
      <c r="J47" s="43" t="n">
        <f aca="false">J33+J43</f>
        <v>1.7</v>
      </c>
      <c r="K47" s="43" t="n">
        <f aca="false">K33+K43</f>
        <v>2.97541</v>
      </c>
    </row>
    <row r="48" customFormat="false" ht="23.85" hidden="false" customHeight="false" outlineLevel="0" collapsed="false">
      <c r="A48" s="36" t="s">
        <v>294</v>
      </c>
      <c r="B48" s="44" t="n">
        <f aca="false">IF((B31+B33)=0,0,B47/(B31+B33))</f>
        <v>0.0430622009569378</v>
      </c>
      <c r="C48" s="44" t="n">
        <f aca="false">IF((C31+C33)=0,0,C47/(C31+C33))</f>
        <v>0.0783410138248848</v>
      </c>
      <c r="D48" s="44" t="n">
        <f aca="false">IF((D31+D33)=0,0,D47/(D31+D33))</f>
        <v>0.107142857142857</v>
      </c>
      <c r="E48" s="44" t="n">
        <f aca="false">IF((E31+E33)=0,0,E47/(E31+E33))</f>
        <v>0.0697674418604651</v>
      </c>
      <c r="F48" s="44" t="n">
        <f aca="false">IF((F31+F33)=0,0,F47/(F31+F33))</f>
        <v>0.135245909090909</v>
      </c>
      <c r="G48" s="44" t="n">
        <f aca="false">IF((G31+G33)=0,0,G47/(G31+G33))</f>
        <v>0.2131815</v>
      </c>
      <c r="H48" s="44" t="n">
        <f aca="false">IF((H31+H33)=0,0,H47/(H31+H33))</f>
        <v>0.174525429090909</v>
      </c>
      <c r="I48" s="44" t="n">
        <f aca="false">IF((I31+I33)=0,0,I47/(I31+I33))</f>
        <v>0.129805</v>
      </c>
      <c r="J48" s="44" t="n">
        <f aca="false">IF((J31+J33)=0,0,J47/(J31+J33))</f>
        <v>0.0783410138248848</v>
      </c>
      <c r="K48" s="44" t="n">
        <f aca="false">IF((K31+K33)=0,0,K47/(K31+K33))</f>
        <v>0.135245909090909</v>
      </c>
    </row>
    <row r="49" customFormat="false" ht="15" hidden="false" customHeight="false" outlineLevel="0" collapsed="false">
      <c r="A49" s="36" t="s">
        <v>295</v>
      </c>
      <c r="B49" s="44" t="n">
        <f aca="false">IF(B31=0,0,B46/B31)</f>
        <v>1</v>
      </c>
      <c r="C49" s="44" t="n">
        <f aca="false">IF(C31=0,0,C46/C31)</f>
        <v>1</v>
      </c>
      <c r="D49" s="44" t="n">
        <f aca="false">IF(D31=0,0,D46/D31)</f>
        <v>1</v>
      </c>
      <c r="E49" s="44" t="n">
        <f aca="false">IF(E31=0,0,E46/E31)</f>
        <v>1</v>
      </c>
      <c r="F49" s="44" t="n">
        <f aca="false">IF(F31=0,0,F46/F31)</f>
        <v>0.9512295</v>
      </c>
      <c r="G49" s="44" t="n">
        <f aca="false">IF(G31=0,0,G46/G31)</f>
        <v>0.7868185</v>
      </c>
      <c r="H49" s="44" t="n">
        <f aca="false">IF(H31=0,0,H46/H31)</f>
        <v>0.825474570909091</v>
      </c>
      <c r="I49" s="44" t="n">
        <f aca="false">IF(I31=0,0,I46/I31)</f>
        <v>0.870195</v>
      </c>
      <c r="J49" s="44" t="n">
        <f aca="false">IF(J31=0,0,J46/J31)</f>
        <v>1</v>
      </c>
      <c r="K49" s="44" t="n">
        <f aca="false">IF(K31=0,0,K46/K31)</f>
        <v>0.9512295</v>
      </c>
    </row>
    <row r="52" customFormat="false" ht="15" hidden="false" customHeight="false" outlineLevel="0" collapsed="false">
      <c r="A52" s="33" t="s">
        <v>297</v>
      </c>
      <c r="B52" s="34" t="str">
        <f aca="false">"Item price £"&amp;TEXT(Price_C,"0.00")&amp;" | postage £"&amp;TEXT(Postage,"0.00")</f>
        <v>Item price £50.00 | postage £3.29</v>
      </c>
      <c r="C52" s="35"/>
      <c r="D52" s="35"/>
      <c r="E52" s="35"/>
      <c r="F52" s="35"/>
      <c r="G52" s="35"/>
      <c r="H52" s="35"/>
      <c r="I52" s="35"/>
      <c r="J52" s="35"/>
      <c r="K52" s="35"/>
    </row>
    <row r="53" customFormat="false" ht="15" hidden="false" customHeight="false" outlineLevel="0" collapsed="false">
      <c r="A53" s="36" t="s">
        <v>277</v>
      </c>
      <c r="B53" s="37" t="n">
        <f aca="false">Price_C</f>
        <v>50</v>
      </c>
      <c r="C53" s="37" t="n">
        <f aca="false">Price_C</f>
        <v>50</v>
      </c>
      <c r="D53" s="37" t="n">
        <f aca="false">Price_C</f>
        <v>50</v>
      </c>
      <c r="E53" s="37" t="n">
        <f aca="false">Price_C</f>
        <v>50</v>
      </c>
      <c r="F53" s="37" t="n">
        <f aca="false">Price_C</f>
        <v>50</v>
      </c>
      <c r="G53" s="37" t="n">
        <f aca="false">Price_C</f>
        <v>50</v>
      </c>
      <c r="H53" s="37" t="n">
        <f aca="false">Price_C</f>
        <v>50</v>
      </c>
      <c r="I53" s="37" t="n">
        <f aca="false">Price_C</f>
        <v>50</v>
      </c>
      <c r="J53" s="37" t="n">
        <f aca="false">Price_C</f>
        <v>50</v>
      </c>
      <c r="K53" s="37" t="n">
        <f aca="false">Price_C</f>
        <v>50</v>
      </c>
    </row>
    <row r="54" customFormat="false" ht="15" hidden="false" customHeight="false" outlineLevel="0" collapsed="false">
      <c r="A54" s="38" t="s">
        <v>278</v>
      </c>
      <c r="B54" s="39" t="n">
        <f aca="false">Postage</f>
        <v>3.29</v>
      </c>
      <c r="C54" s="39" t="n">
        <f aca="false">Postage</f>
        <v>3.29</v>
      </c>
      <c r="D54" s="39" t="n">
        <f aca="false">Postage</f>
        <v>3.29</v>
      </c>
      <c r="E54" s="39" t="n">
        <f aca="false">Postage</f>
        <v>3.29</v>
      </c>
      <c r="F54" s="39" t="n">
        <f aca="false">Postage</f>
        <v>3.29</v>
      </c>
      <c r="G54" s="39" t="n">
        <f aca="false">Postage</f>
        <v>3.29</v>
      </c>
      <c r="H54" s="39" t="n">
        <f aca="false">Postage</f>
        <v>3.29</v>
      </c>
      <c r="I54" s="39" t="n">
        <f aca="false">Postage</f>
        <v>3.29</v>
      </c>
      <c r="J54" s="39" t="n">
        <f aca="false">Postage</f>
        <v>3.29</v>
      </c>
      <c r="K54" s="39" t="n">
        <f aca="false">Postage</f>
        <v>3.29</v>
      </c>
    </row>
    <row r="55" customFormat="false" ht="15" hidden="false" customHeight="false" outlineLevel="0" collapsed="false">
      <c r="A55" s="38" t="s">
        <v>279</v>
      </c>
      <c r="B55" s="40" t="n">
        <f aca="false">B53*Vinted_Low_Pct+Vinted_Low_Fix</f>
        <v>1.8</v>
      </c>
      <c r="C55" s="40" t="n">
        <f aca="false">C53*Vinted_Mid_Pct+Vinted_Mid_Fix</f>
        <v>3.2</v>
      </c>
      <c r="D55" s="40" t="n">
        <f aca="false">D53*Vinted_High_Pct+Vinted_High_Fix</f>
        <v>4.8</v>
      </c>
      <c r="E55" s="40" t="n">
        <f aca="false">eBayBPF_Fix+eBayBPF_T1*MIN(E53,eBayBPF_T1_To)+eBayBPF_T2*MAX(0,MIN(E53,eBayBPF_T2_To)-eBayBPF_T1_To)+eBayBPF_T3*MAX(0,MIN(E53,eBayBPF_T3_To)-eBayBPF_T2_To)</f>
        <v>2.7</v>
      </c>
      <c r="F55" s="40" t="n">
        <f aca="false">F53*Depop_Buyer_Pct+Depop_Buyer_Fix</f>
        <v>3.5</v>
      </c>
      <c r="G55" s="40" t="n">
        <f aca="false">0</f>
        <v>0</v>
      </c>
      <c r="H55" s="40" t="n">
        <f aca="false">0</f>
        <v>0</v>
      </c>
      <c r="I55" s="40" t="n">
        <f aca="false">0</f>
        <v>0</v>
      </c>
      <c r="J55" s="40" t="n">
        <f aca="false">J53*Vinted_Mid_Pct+Vinted_Mid_Fix</f>
        <v>3.2</v>
      </c>
      <c r="K55" s="40" t="n">
        <f aca="false">K53*Depop_Buyer_Pct+Depop_Buyer_Fix</f>
        <v>3.5</v>
      </c>
    </row>
    <row r="56" customFormat="false" ht="15" hidden="false" customHeight="false" outlineLevel="0" collapsed="false">
      <c r="A56" s="41" t="s">
        <v>280</v>
      </c>
      <c r="B56" s="42" t="n">
        <f aca="false">B53+B54+B55</f>
        <v>55.09</v>
      </c>
      <c r="C56" s="42" t="n">
        <f aca="false">C53+C54+C55</f>
        <v>56.49</v>
      </c>
      <c r="D56" s="42" t="n">
        <f aca="false">D53+D54+D55</f>
        <v>58.09</v>
      </c>
      <c r="E56" s="42" t="n">
        <f aca="false">E53+E54+E55</f>
        <v>55.99</v>
      </c>
      <c r="F56" s="42" t="n">
        <f aca="false">F53+F54+F55</f>
        <v>56.79</v>
      </c>
      <c r="G56" s="42" t="n">
        <f aca="false">G53+G54+G55</f>
        <v>53.29</v>
      </c>
      <c r="H56" s="42" t="n">
        <f aca="false">H53+H54+H55</f>
        <v>53.29</v>
      </c>
      <c r="I56" s="42" t="n">
        <f aca="false">I53+I54+I55</f>
        <v>53.29</v>
      </c>
      <c r="J56" s="42" t="n">
        <f aca="false">J53+J54+J55</f>
        <v>56.49</v>
      </c>
      <c r="K56" s="42" t="n">
        <f aca="false">K53+K54+K55</f>
        <v>56.79</v>
      </c>
    </row>
    <row r="57" customFormat="false" ht="15" hidden="false" customHeight="false" outlineLevel="0" collapsed="false">
      <c r="A57" s="38" t="s">
        <v>281</v>
      </c>
      <c r="B57" s="40" t="n">
        <f aca="false">0</f>
        <v>0</v>
      </c>
      <c r="C57" s="40" t="n">
        <f aca="false">0</f>
        <v>0</v>
      </c>
      <c r="D57" s="40" t="n">
        <f aca="false">0</f>
        <v>0</v>
      </c>
      <c r="E57" s="40" t="n">
        <f aca="false">0</f>
        <v>0</v>
      </c>
      <c r="F57" s="40" t="n">
        <f aca="false">0</f>
        <v>0</v>
      </c>
      <c r="G57" s="40" t="n">
        <f aca="false">(G53+G54)*IF(eBay_Category="Clothing",eBayBiz_FVF_Clothing,eBayBiz_FVF_Other)</f>
        <v>6.34151</v>
      </c>
      <c r="H57" s="40" t="n">
        <f aca="false">(H53+H54)*Etsy_Txn</f>
        <v>3.46385</v>
      </c>
      <c r="I57" s="40" t="n">
        <f aca="false">(I53+I54)*TikTok_Comm</f>
        <v>4.7961</v>
      </c>
      <c r="J57" s="40" t="n">
        <f aca="false">0</f>
        <v>0</v>
      </c>
      <c r="K57" s="40" t="n">
        <f aca="false">0</f>
        <v>0</v>
      </c>
    </row>
    <row r="58" customFormat="false" ht="15" hidden="false" customHeight="false" outlineLevel="0" collapsed="false">
      <c r="A58" s="38" t="s">
        <v>282</v>
      </c>
      <c r="B58" s="40" t="n">
        <f aca="false">0</f>
        <v>0</v>
      </c>
      <c r="C58" s="40" t="n">
        <f aca="false">0</f>
        <v>0</v>
      </c>
      <c r="D58" s="40" t="n">
        <f aca="false">0</f>
        <v>0</v>
      </c>
      <c r="E58" s="40" t="n">
        <f aca="false">0</f>
        <v>0</v>
      </c>
      <c r="F58" s="40" t="n">
        <f aca="false">(F53+F54)*Depop_Proc_Pct+Depop_Proc_Fix</f>
        <v>1.84541</v>
      </c>
      <c r="G58" s="40" t="n">
        <f aca="false">0</f>
        <v>0</v>
      </c>
      <c r="H58" s="40" t="n">
        <f aca="false">(H53+H54)*Etsy_Proc_Pct+Etsy_Proc_Fix</f>
        <v>2.3316</v>
      </c>
      <c r="I58" s="40" t="n">
        <f aca="false">0</f>
        <v>0</v>
      </c>
      <c r="J58" s="40" t="n">
        <f aca="false">0</f>
        <v>0</v>
      </c>
      <c r="K58" s="40" t="n">
        <f aca="false">(K53+K54)*Depop_Proc_Pct+Depop_Proc_Fix</f>
        <v>1.84541</v>
      </c>
    </row>
    <row r="59" customFormat="false" ht="15" hidden="false" customHeight="false" outlineLevel="0" collapsed="false">
      <c r="A59" s="38" t="s">
        <v>283</v>
      </c>
      <c r="B59" s="40" t="n">
        <f aca="false">0</f>
        <v>0</v>
      </c>
      <c r="C59" s="40" t="n">
        <f aca="false">0</f>
        <v>0</v>
      </c>
      <c r="D59" s="40" t="n">
        <f aca="false">0</f>
        <v>0</v>
      </c>
      <c r="E59" s="40" t="n">
        <f aca="false">0</f>
        <v>0</v>
      </c>
      <c r="F59" s="40" t="n">
        <f aca="false">0</f>
        <v>0</v>
      </c>
      <c r="G59" s="40" t="n">
        <f aca="false">IF(G53+G54&lt;=eBayBiz_PerOrder_Threshold,eBayBiz_PerOrder_Low,eBayBiz_PerOrder_High)</f>
        <v>0.4</v>
      </c>
      <c r="H59" s="40" t="n">
        <f aca="false">0</f>
        <v>0</v>
      </c>
      <c r="I59" s="40" t="n">
        <f aca="false">0</f>
        <v>0</v>
      </c>
      <c r="J59" s="40" t="n">
        <f aca="false">0</f>
        <v>0</v>
      </c>
      <c r="K59" s="40" t="n">
        <f aca="false">0</f>
        <v>0</v>
      </c>
    </row>
    <row r="60" customFormat="false" ht="15" hidden="false" customHeight="false" outlineLevel="0" collapsed="false">
      <c r="A60" s="38" t="s">
        <v>284</v>
      </c>
      <c r="B60" s="40" t="n">
        <f aca="false">0</f>
        <v>0</v>
      </c>
      <c r="C60" s="40" t="n">
        <f aca="false">0</f>
        <v>0</v>
      </c>
      <c r="D60" s="40" t="n">
        <f aca="false">0</f>
        <v>0</v>
      </c>
      <c r="E60" s="40" t="n">
        <f aca="false">0</f>
        <v>0</v>
      </c>
      <c r="F60" s="40" t="n">
        <f aca="false">0</f>
        <v>0</v>
      </c>
      <c r="G60" s="40" t="n">
        <f aca="false">(G53+G54)*eBayBiz_ROF</f>
        <v>0.186515</v>
      </c>
      <c r="H60" s="40" t="n">
        <f aca="false">(H53+H54)*Etsy_ROF</f>
        <v>0.255792</v>
      </c>
      <c r="I60" s="40" t="n">
        <f aca="false">0</f>
        <v>0</v>
      </c>
      <c r="J60" s="40" t="n">
        <f aca="false">0</f>
        <v>0</v>
      </c>
      <c r="K60" s="40" t="n">
        <f aca="false">0</f>
        <v>0</v>
      </c>
    </row>
    <row r="61" customFormat="false" ht="15" hidden="false" customHeight="false" outlineLevel="0" collapsed="false">
      <c r="A61" s="38" t="s">
        <v>285</v>
      </c>
      <c r="B61" s="40" t="n">
        <f aca="false">0</f>
        <v>0</v>
      </c>
      <c r="C61" s="40" t="n">
        <f aca="false">0</f>
        <v>0</v>
      </c>
      <c r="D61" s="40" t="n">
        <f aca="false">0</f>
        <v>0</v>
      </c>
      <c r="E61" s="40" t="n">
        <f aca="false">0</f>
        <v>0</v>
      </c>
      <c r="F61" s="40" t="n">
        <f aca="false">0</f>
        <v>0</v>
      </c>
      <c r="G61" s="40" t="n">
        <f aca="false">eBayBiz_Listing</f>
        <v>0.3</v>
      </c>
      <c r="H61" s="40" t="n">
        <f aca="false">Etsy_Listing_USD/GBPUSD</f>
        <v>0.151515151515152</v>
      </c>
      <c r="I61" s="40" t="n">
        <f aca="false">0</f>
        <v>0</v>
      </c>
      <c r="J61" s="40" t="n">
        <f aca="false">0</f>
        <v>0</v>
      </c>
      <c r="K61" s="40" t="n">
        <f aca="false">0</f>
        <v>0</v>
      </c>
    </row>
    <row r="62" customFormat="false" ht="15" hidden="false" customHeight="false" outlineLevel="0" collapsed="false">
      <c r="A62" s="38" t="s">
        <v>286</v>
      </c>
      <c r="B62" s="40" t="n">
        <f aca="false">0</f>
        <v>0</v>
      </c>
      <c r="C62" s="40" t="n">
        <f aca="false">0</f>
        <v>0</v>
      </c>
      <c r="D62" s="40" t="n">
        <f aca="false">0</f>
        <v>0</v>
      </c>
      <c r="E62" s="40" t="n">
        <f aca="false">0</f>
        <v>0</v>
      </c>
      <c r="F62" s="40" t="n">
        <f aca="false">0</f>
        <v>0</v>
      </c>
      <c r="G62" s="40" t="n">
        <f aca="false">0</f>
        <v>0</v>
      </c>
      <c r="H62" s="40" t="n">
        <f aca="false">0</f>
        <v>0</v>
      </c>
      <c r="I62" s="40" t="n">
        <f aca="false">TikTok_SelfShip</f>
        <v>0.5</v>
      </c>
      <c r="J62" s="40" t="n">
        <f aca="false">0</f>
        <v>0</v>
      </c>
      <c r="K62" s="40" t="n">
        <f aca="false">0</f>
        <v>0</v>
      </c>
    </row>
    <row r="63" customFormat="false" ht="15" hidden="false" customHeight="false" outlineLevel="0" collapsed="false">
      <c r="A63" s="38" t="s">
        <v>287</v>
      </c>
      <c r="B63" s="40" t="n">
        <f aca="false">SUM(B57:B62)</f>
        <v>0</v>
      </c>
      <c r="C63" s="40" t="n">
        <f aca="false">SUM(C57:C62)</f>
        <v>0</v>
      </c>
      <c r="D63" s="40" t="n">
        <f aca="false">SUM(D57:D62)</f>
        <v>0</v>
      </c>
      <c r="E63" s="40" t="n">
        <f aca="false">SUM(E57:E62)</f>
        <v>0</v>
      </c>
      <c r="F63" s="40" t="n">
        <f aca="false">SUM(F57:F62)</f>
        <v>1.84541</v>
      </c>
      <c r="G63" s="40" t="n">
        <f aca="false">SUM(G57:G62)</f>
        <v>7.228025</v>
      </c>
      <c r="H63" s="40" t="n">
        <f aca="false">SUM(H57:H62)</f>
        <v>6.20275715151515</v>
      </c>
      <c r="I63" s="40" t="n">
        <f aca="false">SUM(I57:I62)</f>
        <v>5.2961</v>
      </c>
      <c r="J63" s="40" t="n">
        <f aca="false">SUM(J57:J62)</f>
        <v>0</v>
      </c>
      <c r="K63" s="40" t="n">
        <f aca="false">SUM(K57:K62)</f>
        <v>1.84541</v>
      </c>
    </row>
    <row r="64" customFormat="false" ht="15" hidden="false" customHeight="false" outlineLevel="0" collapsed="false">
      <c r="A64" s="38" t="s">
        <v>288</v>
      </c>
      <c r="B64" s="40" t="n">
        <f aca="false">0</f>
        <v>0</v>
      </c>
      <c r="C64" s="40" t="n">
        <f aca="false">0</f>
        <v>0</v>
      </c>
      <c r="D64" s="40" t="n">
        <f aca="false">0</f>
        <v>0</v>
      </c>
      <c r="E64" s="40" t="n">
        <f aca="false">0</f>
        <v>0</v>
      </c>
      <c r="F64" s="40" t="n">
        <f aca="false">0</f>
        <v>0</v>
      </c>
      <c r="G64" s="40" t="n">
        <f aca="false">G63*VAT_on_fees</f>
        <v>1.445605</v>
      </c>
      <c r="H64" s="40" t="n">
        <f aca="false">H63*VAT_on_fees</f>
        <v>1.24055143030303</v>
      </c>
      <c r="I64" s="40" t="n">
        <f aca="false">0</f>
        <v>0</v>
      </c>
      <c r="J64" s="40" t="n">
        <f aca="false">0</f>
        <v>0</v>
      </c>
      <c r="K64" s="40" t="n">
        <f aca="false">0</f>
        <v>0</v>
      </c>
    </row>
    <row r="65" customFormat="false" ht="15" hidden="false" customHeight="false" outlineLevel="0" collapsed="false">
      <c r="A65" s="41" t="s">
        <v>289</v>
      </c>
      <c r="B65" s="42" t="n">
        <f aca="false">B63+B64</f>
        <v>0</v>
      </c>
      <c r="C65" s="42" t="n">
        <f aca="false">C63+C64</f>
        <v>0</v>
      </c>
      <c r="D65" s="42" t="n">
        <f aca="false">D63+D64</f>
        <v>0</v>
      </c>
      <c r="E65" s="42" t="n">
        <f aca="false">E63+E64</f>
        <v>0</v>
      </c>
      <c r="F65" s="42" t="n">
        <f aca="false">F63+F64</f>
        <v>1.84541</v>
      </c>
      <c r="G65" s="42" t="n">
        <f aca="false">G63+G64</f>
        <v>8.67363</v>
      </c>
      <c r="H65" s="42" t="n">
        <f aca="false">H63+H64</f>
        <v>7.44330858181818</v>
      </c>
      <c r="I65" s="42" t="n">
        <f aca="false">I63+I64</f>
        <v>5.2961</v>
      </c>
      <c r="J65" s="42" t="n">
        <f aca="false">J63+J64</f>
        <v>0</v>
      </c>
      <c r="K65" s="42" t="n">
        <f aca="false">K63+K64</f>
        <v>1.84541</v>
      </c>
    </row>
    <row r="66" customFormat="false" ht="15" hidden="false" customHeight="false" outlineLevel="0" collapsed="false">
      <c r="A66" s="38" t="s">
        <v>290</v>
      </c>
      <c r="B66" s="40" t="n">
        <f aca="false">B53+B54-B65</f>
        <v>53.29</v>
      </c>
      <c r="C66" s="40" t="n">
        <f aca="false">C53+C54-C65</f>
        <v>53.29</v>
      </c>
      <c r="D66" s="40" t="n">
        <f aca="false">D53+D54-D65</f>
        <v>53.29</v>
      </c>
      <c r="E66" s="40" t="n">
        <f aca="false">E53+E54-E65</f>
        <v>53.29</v>
      </c>
      <c r="F66" s="40" t="n">
        <f aca="false">F53+F54-F65</f>
        <v>51.44459</v>
      </c>
      <c r="G66" s="40" t="n">
        <f aca="false">G53+G54-G65</f>
        <v>44.61637</v>
      </c>
      <c r="H66" s="40" t="n">
        <f aca="false">H53+H54-H65</f>
        <v>45.8466914181818</v>
      </c>
      <c r="I66" s="40" t="n">
        <f aca="false">I53+I54-I65</f>
        <v>47.9939</v>
      </c>
      <c r="J66" s="40" t="n">
        <f aca="false">J53+J54-J65</f>
        <v>53.29</v>
      </c>
      <c r="K66" s="40" t="n">
        <f aca="false">K53+K54-K65</f>
        <v>51.44459</v>
      </c>
    </row>
    <row r="67" customFormat="false" ht="15" hidden="false" customHeight="false" outlineLevel="0" collapsed="false">
      <c r="A67" s="38" t="s">
        <v>291</v>
      </c>
      <c r="B67" s="40" t="n">
        <f aca="false">-B54</f>
        <v>-3.29</v>
      </c>
      <c r="C67" s="40" t="n">
        <f aca="false">-C54</f>
        <v>-3.29</v>
      </c>
      <c r="D67" s="40" t="n">
        <f aca="false">-D54</f>
        <v>-3.29</v>
      </c>
      <c r="E67" s="40" t="n">
        <f aca="false">-E54</f>
        <v>-3.29</v>
      </c>
      <c r="F67" s="40" t="n">
        <f aca="false">-F54</f>
        <v>-3.29</v>
      </c>
      <c r="G67" s="40" t="n">
        <f aca="false">-G54</f>
        <v>-3.29</v>
      </c>
      <c r="H67" s="40" t="n">
        <f aca="false">-H54</f>
        <v>-3.29</v>
      </c>
      <c r="I67" s="40" t="n">
        <f aca="false">-I54</f>
        <v>-3.29</v>
      </c>
      <c r="J67" s="40" t="n">
        <f aca="false">-J54</f>
        <v>-3.29</v>
      </c>
      <c r="K67" s="40" t="n">
        <f aca="false">-K54</f>
        <v>-3.29</v>
      </c>
    </row>
    <row r="68" customFormat="false" ht="15" hidden="false" customHeight="false" outlineLevel="0" collapsed="false">
      <c r="A68" s="41" t="s">
        <v>292</v>
      </c>
      <c r="B68" s="42" t="n">
        <f aca="false">B66+B67</f>
        <v>50</v>
      </c>
      <c r="C68" s="42" t="n">
        <f aca="false">C66+C67</f>
        <v>50</v>
      </c>
      <c r="D68" s="42" t="n">
        <f aca="false">D66+D67</f>
        <v>50</v>
      </c>
      <c r="E68" s="42" t="n">
        <f aca="false">E66+E67</f>
        <v>50</v>
      </c>
      <c r="F68" s="42" t="n">
        <f aca="false">F66+F67</f>
        <v>48.15459</v>
      </c>
      <c r="G68" s="42" t="n">
        <f aca="false">G66+G67</f>
        <v>41.32637</v>
      </c>
      <c r="H68" s="42" t="n">
        <f aca="false">H66+H67</f>
        <v>42.5566914181818</v>
      </c>
      <c r="I68" s="42" t="n">
        <f aca="false">I66+I67</f>
        <v>44.7039</v>
      </c>
      <c r="J68" s="42" t="n">
        <f aca="false">J66+J67</f>
        <v>50</v>
      </c>
      <c r="K68" s="42" t="n">
        <f aca="false">K66+K67</f>
        <v>48.15459</v>
      </c>
    </row>
    <row r="69" customFormat="false" ht="15" hidden="false" customHeight="false" outlineLevel="0" collapsed="false">
      <c r="A69" s="36" t="s">
        <v>293</v>
      </c>
      <c r="B69" s="43" t="n">
        <f aca="false">B55+B65</f>
        <v>1.8</v>
      </c>
      <c r="C69" s="43" t="n">
        <f aca="false">C55+C65</f>
        <v>3.2</v>
      </c>
      <c r="D69" s="43" t="n">
        <f aca="false">D55+D65</f>
        <v>4.8</v>
      </c>
      <c r="E69" s="43" t="n">
        <f aca="false">E55+E65</f>
        <v>2.7</v>
      </c>
      <c r="F69" s="43" t="n">
        <f aca="false">F55+F65</f>
        <v>5.34541</v>
      </c>
      <c r="G69" s="43" t="n">
        <f aca="false">G55+G65</f>
        <v>8.67363</v>
      </c>
      <c r="H69" s="43" t="n">
        <f aca="false">H55+H65</f>
        <v>7.44330858181818</v>
      </c>
      <c r="I69" s="43" t="n">
        <f aca="false">I55+I65</f>
        <v>5.2961</v>
      </c>
      <c r="J69" s="43" t="n">
        <f aca="false">J55+J65</f>
        <v>3.2</v>
      </c>
      <c r="K69" s="43" t="n">
        <f aca="false">K55+K65</f>
        <v>5.34541</v>
      </c>
    </row>
    <row r="70" customFormat="false" ht="23.85" hidden="false" customHeight="false" outlineLevel="0" collapsed="false">
      <c r="A70" s="36" t="s">
        <v>294</v>
      </c>
      <c r="B70" s="44" t="n">
        <f aca="false">IF((B53+B55)=0,0,B69/(B53+B55))</f>
        <v>0.0347490347490348</v>
      </c>
      <c r="C70" s="44" t="n">
        <f aca="false">IF((C53+C55)=0,0,C69/(C53+C55))</f>
        <v>0.0601503759398496</v>
      </c>
      <c r="D70" s="44" t="n">
        <f aca="false">IF((D53+D55)=0,0,D69/(D53+D55))</f>
        <v>0.0875912408759124</v>
      </c>
      <c r="E70" s="44" t="n">
        <f aca="false">IF((E53+E55)=0,0,E69/(E53+E55))</f>
        <v>0.0512333965844402</v>
      </c>
      <c r="F70" s="44" t="n">
        <f aca="false">IF((F53+F55)=0,0,F69/(F53+F55))</f>
        <v>0.0999142056074766</v>
      </c>
      <c r="G70" s="44" t="n">
        <f aca="false">IF((G53+G55)=0,0,G69/(G53+G55))</f>
        <v>0.1734726</v>
      </c>
      <c r="H70" s="44" t="n">
        <f aca="false">IF((H53+H55)=0,0,H69/(H53+H55))</f>
        <v>0.148866171636364</v>
      </c>
      <c r="I70" s="44" t="n">
        <f aca="false">IF((I53+I55)=0,0,I69/(I53+I55))</f>
        <v>0.105922</v>
      </c>
      <c r="J70" s="44" t="n">
        <f aca="false">IF((J53+J55)=0,0,J69/(J53+J55))</f>
        <v>0.0601503759398496</v>
      </c>
      <c r="K70" s="44" t="n">
        <f aca="false">IF((K53+K55)=0,0,K69/(K53+K55))</f>
        <v>0.0999142056074766</v>
      </c>
    </row>
    <row r="71" customFormat="false" ht="15" hidden="false" customHeight="false" outlineLevel="0" collapsed="false">
      <c r="A71" s="36" t="s">
        <v>295</v>
      </c>
      <c r="B71" s="44" t="n">
        <f aca="false">IF(B53=0,0,B68/B53)</f>
        <v>1</v>
      </c>
      <c r="C71" s="44" t="n">
        <f aca="false">IF(C53=0,0,C68/C53)</f>
        <v>1</v>
      </c>
      <c r="D71" s="44" t="n">
        <f aca="false">IF(D53=0,0,D68/D53)</f>
        <v>1</v>
      </c>
      <c r="E71" s="44" t="n">
        <f aca="false">IF(E53=0,0,E68/E53)</f>
        <v>1</v>
      </c>
      <c r="F71" s="44" t="n">
        <f aca="false">IF(F53=0,0,F68/F53)</f>
        <v>0.9630918</v>
      </c>
      <c r="G71" s="44" t="n">
        <f aca="false">IF(G53=0,0,G68/G53)</f>
        <v>0.8265274</v>
      </c>
      <c r="H71" s="44" t="n">
        <f aca="false">IF(H53=0,0,H68/H53)</f>
        <v>0.851133828363636</v>
      </c>
      <c r="I71" s="44" t="n">
        <f aca="false">IF(I53=0,0,I68/I53)</f>
        <v>0.894078</v>
      </c>
      <c r="J71" s="44" t="n">
        <f aca="false">IF(J53=0,0,J68/J53)</f>
        <v>1</v>
      </c>
      <c r="K71" s="44" t="n">
        <f aca="false">IF(K53=0,0,K68/K53)</f>
        <v>0.9630918</v>
      </c>
    </row>
    <row r="74" customFormat="false" ht="15" hidden="false" customHeight="false" outlineLevel="0" collapsed="false">
      <c r="A74" s="33" t="s">
        <v>298</v>
      </c>
      <c r="B74" s="34" t="str">
        <f aca="false">"Item price £"&amp;TEXT(Price_D,"0.00")&amp;" | postage £"&amp;TEXT(Postage,"0.00")</f>
        <v>Item price £35.00 | postage £3.29</v>
      </c>
      <c r="C74" s="35"/>
      <c r="D74" s="35"/>
      <c r="E74" s="35"/>
      <c r="F74" s="35"/>
      <c r="G74" s="35"/>
      <c r="H74" s="35"/>
      <c r="I74" s="35"/>
      <c r="J74" s="35"/>
      <c r="K74" s="35"/>
    </row>
    <row r="75" customFormat="false" ht="15" hidden="false" customHeight="false" outlineLevel="0" collapsed="false">
      <c r="A75" s="36" t="s">
        <v>277</v>
      </c>
      <c r="B75" s="37" t="n">
        <f aca="false">Price_D</f>
        <v>35</v>
      </c>
      <c r="C75" s="37" t="n">
        <f aca="false">Price_D</f>
        <v>35</v>
      </c>
      <c r="D75" s="37" t="n">
        <f aca="false">Price_D</f>
        <v>35</v>
      </c>
      <c r="E75" s="37" t="n">
        <f aca="false">Price_D</f>
        <v>35</v>
      </c>
      <c r="F75" s="37" t="n">
        <f aca="false">Price_D</f>
        <v>35</v>
      </c>
      <c r="G75" s="37" t="n">
        <f aca="false">Price_D</f>
        <v>35</v>
      </c>
      <c r="H75" s="37" t="n">
        <f aca="false">Price_D</f>
        <v>35</v>
      </c>
      <c r="I75" s="37" t="n">
        <f aca="false">Price_D</f>
        <v>35</v>
      </c>
      <c r="J75" s="37" t="n">
        <f aca="false">Price_D</f>
        <v>35</v>
      </c>
      <c r="K75" s="37" t="n">
        <f aca="false">Price_D</f>
        <v>35</v>
      </c>
    </row>
    <row r="76" customFormat="false" ht="15" hidden="false" customHeight="false" outlineLevel="0" collapsed="false">
      <c r="A76" s="38" t="s">
        <v>278</v>
      </c>
      <c r="B76" s="39" t="n">
        <f aca="false">Postage</f>
        <v>3.29</v>
      </c>
      <c r="C76" s="39" t="n">
        <f aca="false">Postage</f>
        <v>3.29</v>
      </c>
      <c r="D76" s="39" t="n">
        <f aca="false">Postage</f>
        <v>3.29</v>
      </c>
      <c r="E76" s="39" t="n">
        <f aca="false">Postage</f>
        <v>3.29</v>
      </c>
      <c r="F76" s="39" t="n">
        <f aca="false">Postage</f>
        <v>3.29</v>
      </c>
      <c r="G76" s="39" t="n">
        <f aca="false">Postage</f>
        <v>3.29</v>
      </c>
      <c r="H76" s="39" t="n">
        <f aca="false">Postage</f>
        <v>3.29</v>
      </c>
      <c r="I76" s="39" t="n">
        <f aca="false">Postage</f>
        <v>3.29</v>
      </c>
      <c r="J76" s="39" t="n">
        <f aca="false">Postage</f>
        <v>3.29</v>
      </c>
      <c r="K76" s="39" t="n">
        <f aca="false">Postage</f>
        <v>3.29</v>
      </c>
    </row>
    <row r="77" customFormat="false" ht="15" hidden="false" customHeight="false" outlineLevel="0" collapsed="false">
      <c r="A77" s="38" t="s">
        <v>279</v>
      </c>
      <c r="B77" s="40" t="n">
        <f aca="false">B75*Vinted_Low_Pct+Vinted_Low_Fix</f>
        <v>1.35</v>
      </c>
      <c r="C77" s="40" t="n">
        <f aca="false">C75*Vinted_Mid_Pct+Vinted_Mid_Fix</f>
        <v>2.45</v>
      </c>
      <c r="D77" s="40" t="n">
        <f aca="false">D75*Vinted_High_Pct+Vinted_High_Fix</f>
        <v>3.6</v>
      </c>
      <c r="E77" s="40" t="n">
        <f aca="false">eBayBPF_Fix+eBayBPF_T1*MIN(E75,eBayBPF_T1_To)+eBayBPF_T2*MAX(0,MIN(E75,eBayBPF_T2_To)-eBayBPF_T1_To)+eBayBPF_T3*MAX(0,MIN(E75,eBayBPF_T3_To)-eBayBPF_T2_To)</f>
        <v>2.1</v>
      </c>
      <c r="F77" s="40" t="n">
        <f aca="false">F75*Depop_Buyer_Pct+Depop_Buyer_Fix</f>
        <v>2.75</v>
      </c>
      <c r="G77" s="40" t="n">
        <f aca="false">0</f>
        <v>0</v>
      </c>
      <c r="H77" s="40" t="n">
        <f aca="false">0</f>
        <v>0</v>
      </c>
      <c r="I77" s="40" t="n">
        <f aca="false">0</f>
        <v>0</v>
      </c>
      <c r="J77" s="40" t="n">
        <f aca="false">J75*Vinted_Mid_Pct+Vinted_Mid_Fix</f>
        <v>2.45</v>
      </c>
      <c r="K77" s="40" t="n">
        <f aca="false">K75*Depop_Buyer_Pct+Depop_Buyer_Fix</f>
        <v>2.75</v>
      </c>
    </row>
    <row r="78" customFormat="false" ht="15" hidden="false" customHeight="false" outlineLevel="0" collapsed="false">
      <c r="A78" s="41" t="s">
        <v>280</v>
      </c>
      <c r="B78" s="42" t="n">
        <f aca="false">B75+B76+B77</f>
        <v>39.64</v>
      </c>
      <c r="C78" s="42" t="n">
        <f aca="false">C75+C76+C77</f>
        <v>40.74</v>
      </c>
      <c r="D78" s="42" t="n">
        <f aca="false">D75+D76+D77</f>
        <v>41.89</v>
      </c>
      <c r="E78" s="42" t="n">
        <f aca="false">E75+E76+E77</f>
        <v>40.39</v>
      </c>
      <c r="F78" s="42" t="n">
        <f aca="false">F75+F76+F77</f>
        <v>41.04</v>
      </c>
      <c r="G78" s="42" t="n">
        <f aca="false">G75+G76+G77</f>
        <v>38.29</v>
      </c>
      <c r="H78" s="42" t="n">
        <f aca="false">H75+H76+H77</f>
        <v>38.29</v>
      </c>
      <c r="I78" s="42" t="n">
        <f aca="false">I75+I76+I77</f>
        <v>38.29</v>
      </c>
      <c r="J78" s="42" t="n">
        <f aca="false">J75+J76+J77</f>
        <v>40.74</v>
      </c>
      <c r="K78" s="42" t="n">
        <f aca="false">K75+K76+K77</f>
        <v>41.04</v>
      </c>
    </row>
    <row r="79" customFormat="false" ht="15" hidden="false" customHeight="false" outlineLevel="0" collapsed="false">
      <c r="A79" s="38" t="s">
        <v>281</v>
      </c>
      <c r="B79" s="40" t="n">
        <f aca="false">0</f>
        <v>0</v>
      </c>
      <c r="C79" s="40" t="n">
        <f aca="false">0</f>
        <v>0</v>
      </c>
      <c r="D79" s="40" t="n">
        <f aca="false">0</f>
        <v>0</v>
      </c>
      <c r="E79" s="40" t="n">
        <f aca="false">0</f>
        <v>0</v>
      </c>
      <c r="F79" s="40" t="n">
        <f aca="false">0</f>
        <v>0</v>
      </c>
      <c r="G79" s="40" t="n">
        <f aca="false">(G75+G76)*IF(eBay_Category="Clothing",eBayBiz_FVF_Clothing,eBayBiz_FVF_Other)</f>
        <v>4.55651</v>
      </c>
      <c r="H79" s="40" t="n">
        <f aca="false">(H75+H76)*Etsy_Txn</f>
        <v>2.48885</v>
      </c>
      <c r="I79" s="40" t="n">
        <f aca="false">(I75+I76)*TikTok_Comm</f>
        <v>3.4461</v>
      </c>
      <c r="J79" s="40" t="n">
        <f aca="false">0</f>
        <v>0</v>
      </c>
      <c r="K79" s="40" t="n">
        <f aca="false">0</f>
        <v>0</v>
      </c>
    </row>
    <row r="80" customFormat="false" ht="15" hidden="false" customHeight="false" outlineLevel="0" collapsed="false">
      <c r="A80" s="38" t="s">
        <v>282</v>
      </c>
      <c r="B80" s="40" t="n">
        <f aca="false">0</f>
        <v>0</v>
      </c>
      <c r="C80" s="40" t="n">
        <f aca="false">0</f>
        <v>0</v>
      </c>
      <c r="D80" s="40" t="n">
        <f aca="false">0</f>
        <v>0</v>
      </c>
      <c r="E80" s="40" t="n">
        <f aca="false">0</f>
        <v>0</v>
      </c>
      <c r="F80" s="40" t="n">
        <f aca="false">(F75+F76)*Depop_Proc_Pct+Depop_Proc_Fix</f>
        <v>1.41041</v>
      </c>
      <c r="G80" s="40" t="n">
        <f aca="false">0</f>
        <v>0</v>
      </c>
      <c r="H80" s="40" t="n">
        <f aca="false">(H75+H76)*Etsy_Proc_Pct+Etsy_Proc_Fix</f>
        <v>1.7316</v>
      </c>
      <c r="I80" s="40" t="n">
        <f aca="false">0</f>
        <v>0</v>
      </c>
      <c r="J80" s="40" t="n">
        <f aca="false">0</f>
        <v>0</v>
      </c>
      <c r="K80" s="40" t="n">
        <f aca="false">(K75+K76)*Depop_Proc_Pct+Depop_Proc_Fix</f>
        <v>1.41041</v>
      </c>
    </row>
    <row r="81" customFormat="false" ht="15" hidden="false" customHeight="false" outlineLevel="0" collapsed="false">
      <c r="A81" s="38" t="s">
        <v>283</v>
      </c>
      <c r="B81" s="40" t="n">
        <f aca="false">0</f>
        <v>0</v>
      </c>
      <c r="C81" s="40" t="n">
        <f aca="false">0</f>
        <v>0</v>
      </c>
      <c r="D81" s="40" t="n">
        <f aca="false">0</f>
        <v>0</v>
      </c>
      <c r="E81" s="40" t="n">
        <f aca="false">0</f>
        <v>0</v>
      </c>
      <c r="F81" s="40" t="n">
        <f aca="false">0</f>
        <v>0</v>
      </c>
      <c r="G81" s="40" t="n">
        <f aca="false">IF(G75+G76&lt;=eBayBiz_PerOrder_Threshold,eBayBiz_PerOrder_Low,eBayBiz_PerOrder_High)</f>
        <v>0.4</v>
      </c>
      <c r="H81" s="40" t="n">
        <f aca="false">0</f>
        <v>0</v>
      </c>
      <c r="I81" s="40" t="n">
        <f aca="false">0</f>
        <v>0</v>
      </c>
      <c r="J81" s="40" t="n">
        <f aca="false">0</f>
        <v>0</v>
      </c>
      <c r="K81" s="40" t="n">
        <f aca="false">0</f>
        <v>0</v>
      </c>
    </row>
    <row r="82" customFormat="false" ht="15" hidden="false" customHeight="false" outlineLevel="0" collapsed="false">
      <c r="A82" s="38" t="s">
        <v>284</v>
      </c>
      <c r="B82" s="40" t="n">
        <f aca="false">0</f>
        <v>0</v>
      </c>
      <c r="C82" s="40" t="n">
        <f aca="false">0</f>
        <v>0</v>
      </c>
      <c r="D82" s="40" t="n">
        <f aca="false">0</f>
        <v>0</v>
      </c>
      <c r="E82" s="40" t="n">
        <f aca="false">0</f>
        <v>0</v>
      </c>
      <c r="F82" s="40" t="n">
        <f aca="false">0</f>
        <v>0</v>
      </c>
      <c r="G82" s="40" t="n">
        <f aca="false">(G75+G76)*eBayBiz_ROF</f>
        <v>0.134015</v>
      </c>
      <c r="H82" s="40" t="n">
        <f aca="false">(H75+H76)*Etsy_ROF</f>
        <v>0.183792</v>
      </c>
      <c r="I82" s="40" t="n">
        <f aca="false">0</f>
        <v>0</v>
      </c>
      <c r="J82" s="40" t="n">
        <f aca="false">0</f>
        <v>0</v>
      </c>
      <c r="K82" s="40" t="n">
        <f aca="false">0</f>
        <v>0</v>
      </c>
    </row>
    <row r="83" customFormat="false" ht="15" hidden="false" customHeight="false" outlineLevel="0" collapsed="false">
      <c r="A83" s="38" t="s">
        <v>285</v>
      </c>
      <c r="B83" s="40" t="n">
        <f aca="false">0</f>
        <v>0</v>
      </c>
      <c r="C83" s="40" t="n">
        <f aca="false">0</f>
        <v>0</v>
      </c>
      <c r="D83" s="40" t="n">
        <f aca="false">0</f>
        <v>0</v>
      </c>
      <c r="E83" s="40" t="n">
        <f aca="false">0</f>
        <v>0</v>
      </c>
      <c r="F83" s="40" t="n">
        <f aca="false">0</f>
        <v>0</v>
      </c>
      <c r="G83" s="40" t="n">
        <f aca="false">eBayBiz_Listing</f>
        <v>0.3</v>
      </c>
      <c r="H83" s="40" t="n">
        <f aca="false">Etsy_Listing_USD/GBPUSD</f>
        <v>0.151515151515152</v>
      </c>
      <c r="I83" s="40" t="n">
        <f aca="false">0</f>
        <v>0</v>
      </c>
      <c r="J83" s="40" t="n">
        <f aca="false">0</f>
        <v>0</v>
      </c>
      <c r="K83" s="40" t="n">
        <f aca="false">0</f>
        <v>0</v>
      </c>
    </row>
    <row r="84" customFormat="false" ht="15" hidden="false" customHeight="false" outlineLevel="0" collapsed="false">
      <c r="A84" s="38" t="s">
        <v>286</v>
      </c>
      <c r="B84" s="40" t="n">
        <f aca="false">0</f>
        <v>0</v>
      </c>
      <c r="C84" s="40" t="n">
        <f aca="false">0</f>
        <v>0</v>
      </c>
      <c r="D84" s="40" t="n">
        <f aca="false">0</f>
        <v>0</v>
      </c>
      <c r="E84" s="40" t="n">
        <f aca="false">0</f>
        <v>0</v>
      </c>
      <c r="F84" s="40" t="n">
        <f aca="false">0</f>
        <v>0</v>
      </c>
      <c r="G84" s="40" t="n">
        <f aca="false">0</f>
        <v>0</v>
      </c>
      <c r="H84" s="40" t="n">
        <f aca="false">0</f>
        <v>0</v>
      </c>
      <c r="I84" s="40" t="n">
        <f aca="false">TikTok_SelfShip</f>
        <v>0.5</v>
      </c>
      <c r="J84" s="40" t="n">
        <f aca="false">0</f>
        <v>0</v>
      </c>
      <c r="K84" s="40" t="n">
        <f aca="false">0</f>
        <v>0</v>
      </c>
    </row>
    <row r="85" customFormat="false" ht="15" hidden="false" customHeight="false" outlineLevel="0" collapsed="false">
      <c r="A85" s="38" t="s">
        <v>287</v>
      </c>
      <c r="B85" s="40" t="n">
        <f aca="false">SUM(B79:B84)</f>
        <v>0</v>
      </c>
      <c r="C85" s="40" t="n">
        <f aca="false">SUM(C79:C84)</f>
        <v>0</v>
      </c>
      <c r="D85" s="40" t="n">
        <f aca="false">SUM(D79:D84)</f>
        <v>0</v>
      </c>
      <c r="E85" s="40" t="n">
        <f aca="false">SUM(E79:E84)</f>
        <v>0</v>
      </c>
      <c r="F85" s="40" t="n">
        <f aca="false">SUM(F79:F84)</f>
        <v>1.41041</v>
      </c>
      <c r="G85" s="40" t="n">
        <f aca="false">SUM(G79:G84)</f>
        <v>5.390525</v>
      </c>
      <c r="H85" s="40" t="n">
        <f aca="false">SUM(H79:H84)</f>
        <v>4.55575715151515</v>
      </c>
      <c r="I85" s="40" t="n">
        <f aca="false">SUM(I79:I84)</f>
        <v>3.9461</v>
      </c>
      <c r="J85" s="40" t="n">
        <f aca="false">SUM(J79:J84)</f>
        <v>0</v>
      </c>
      <c r="K85" s="40" t="n">
        <f aca="false">SUM(K79:K84)</f>
        <v>1.41041</v>
      </c>
    </row>
    <row r="86" customFormat="false" ht="15" hidden="false" customHeight="false" outlineLevel="0" collapsed="false">
      <c r="A86" s="38" t="s">
        <v>288</v>
      </c>
      <c r="B86" s="40" t="n">
        <f aca="false">0</f>
        <v>0</v>
      </c>
      <c r="C86" s="40" t="n">
        <f aca="false">0</f>
        <v>0</v>
      </c>
      <c r="D86" s="40" t="n">
        <f aca="false">0</f>
        <v>0</v>
      </c>
      <c r="E86" s="40" t="n">
        <f aca="false">0</f>
        <v>0</v>
      </c>
      <c r="F86" s="40" t="n">
        <f aca="false">0</f>
        <v>0</v>
      </c>
      <c r="G86" s="40" t="n">
        <f aca="false">G85*VAT_on_fees</f>
        <v>1.078105</v>
      </c>
      <c r="H86" s="40" t="n">
        <f aca="false">H85*VAT_on_fees</f>
        <v>0.91115143030303</v>
      </c>
      <c r="I86" s="40" t="n">
        <f aca="false">0</f>
        <v>0</v>
      </c>
      <c r="J86" s="40" t="n">
        <f aca="false">0</f>
        <v>0</v>
      </c>
      <c r="K86" s="40" t="n">
        <f aca="false">0</f>
        <v>0</v>
      </c>
    </row>
    <row r="87" customFormat="false" ht="15" hidden="false" customHeight="false" outlineLevel="0" collapsed="false">
      <c r="A87" s="41" t="s">
        <v>289</v>
      </c>
      <c r="B87" s="42" t="n">
        <f aca="false">B85+B86</f>
        <v>0</v>
      </c>
      <c r="C87" s="42" t="n">
        <f aca="false">C85+C86</f>
        <v>0</v>
      </c>
      <c r="D87" s="42" t="n">
        <f aca="false">D85+D86</f>
        <v>0</v>
      </c>
      <c r="E87" s="42" t="n">
        <f aca="false">E85+E86</f>
        <v>0</v>
      </c>
      <c r="F87" s="42" t="n">
        <f aca="false">F85+F86</f>
        <v>1.41041</v>
      </c>
      <c r="G87" s="42" t="n">
        <f aca="false">G85+G86</f>
        <v>6.46863</v>
      </c>
      <c r="H87" s="42" t="n">
        <f aca="false">H85+H86</f>
        <v>5.46690858181818</v>
      </c>
      <c r="I87" s="42" t="n">
        <f aca="false">I85+I86</f>
        <v>3.9461</v>
      </c>
      <c r="J87" s="42" t="n">
        <f aca="false">J85+J86</f>
        <v>0</v>
      </c>
      <c r="K87" s="42" t="n">
        <f aca="false">K85+K86</f>
        <v>1.41041</v>
      </c>
    </row>
    <row r="88" customFormat="false" ht="15" hidden="false" customHeight="false" outlineLevel="0" collapsed="false">
      <c r="A88" s="38" t="s">
        <v>290</v>
      </c>
      <c r="B88" s="40" t="n">
        <f aca="false">B75+B76-B87</f>
        <v>38.29</v>
      </c>
      <c r="C88" s="40" t="n">
        <f aca="false">C75+C76-C87</f>
        <v>38.29</v>
      </c>
      <c r="D88" s="40" t="n">
        <f aca="false">D75+D76-D87</f>
        <v>38.29</v>
      </c>
      <c r="E88" s="40" t="n">
        <f aca="false">E75+E76-E87</f>
        <v>38.29</v>
      </c>
      <c r="F88" s="40" t="n">
        <f aca="false">F75+F76-F87</f>
        <v>36.87959</v>
      </c>
      <c r="G88" s="40" t="n">
        <f aca="false">G75+G76-G87</f>
        <v>31.82137</v>
      </c>
      <c r="H88" s="40" t="n">
        <f aca="false">H75+H76-H87</f>
        <v>32.8230914181818</v>
      </c>
      <c r="I88" s="40" t="n">
        <f aca="false">I75+I76-I87</f>
        <v>34.3439</v>
      </c>
      <c r="J88" s="40" t="n">
        <f aca="false">J75+J76-J87</f>
        <v>38.29</v>
      </c>
      <c r="K88" s="40" t="n">
        <f aca="false">K75+K76-K87</f>
        <v>36.87959</v>
      </c>
    </row>
    <row r="89" customFormat="false" ht="15" hidden="false" customHeight="false" outlineLevel="0" collapsed="false">
      <c r="A89" s="38" t="s">
        <v>291</v>
      </c>
      <c r="B89" s="40" t="n">
        <f aca="false">-B76</f>
        <v>-3.29</v>
      </c>
      <c r="C89" s="40" t="n">
        <f aca="false">-C76</f>
        <v>-3.29</v>
      </c>
      <c r="D89" s="40" t="n">
        <f aca="false">-D76</f>
        <v>-3.29</v>
      </c>
      <c r="E89" s="40" t="n">
        <f aca="false">-E76</f>
        <v>-3.29</v>
      </c>
      <c r="F89" s="40" t="n">
        <f aca="false">-F76</f>
        <v>-3.29</v>
      </c>
      <c r="G89" s="40" t="n">
        <f aca="false">-G76</f>
        <v>-3.29</v>
      </c>
      <c r="H89" s="40" t="n">
        <f aca="false">-H76</f>
        <v>-3.29</v>
      </c>
      <c r="I89" s="40" t="n">
        <f aca="false">-I76</f>
        <v>-3.29</v>
      </c>
      <c r="J89" s="40" t="n">
        <f aca="false">-J76</f>
        <v>-3.29</v>
      </c>
      <c r="K89" s="40" t="n">
        <f aca="false">-K76</f>
        <v>-3.29</v>
      </c>
    </row>
    <row r="90" customFormat="false" ht="15" hidden="false" customHeight="false" outlineLevel="0" collapsed="false">
      <c r="A90" s="41" t="s">
        <v>292</v>
      </c>
      <c r="B90" s="42" t="n">
        <f aca="false">B88+B89</f>
        <v>35</v>
      </c>
      <c r="C90" s="42" t="n">
        <f aca="false">C88+C89</f>
        <v>35</v>
      </c>
      <c r="D90" s="42" t="n">
        <f aca="false">D88+D89</f>
        <v>35</v>
      </c>
      <c r="E90" s="42" t="n">
        <f aca="false">E88+E89</f>
        <v>35</v>
      </c>
      <c r="F90" s="42" t="n">
        <f aca="false">F88+F89</f>
        <v>33.58959</v>
      </c>
      <c r="G90" s="42" t="n">
        <f aca="false">G88+G89</f>
        <v>28.53137</v>
      </c>
      <c r="H90" s="42" t="n">
        <f aca="false">H88+H89</f>
        <v>29.5330914181818</v>
      </c>
      <c r="I90" s="42" t="n">
        <f aca="false">I88+I89</f>
        <v>31.0539</v>
      </c>
      <c r="J90" s="42" t="n">
        <f aca="false">J88+J89</f>
        <v>35</v>
      </c>
      <c r="K90" s="42" t="n">
        <f aca="false">K88+K89</f>
        <v>33.58959</v>
      </c>
    </row>
    <row r="91" customFormat="false" ht="15" hidden="false" customHeight="false" outlineLevel="0" collapsed="false">
      <c r="A91" s="36" t="s">
        <v>293</v>
      </c>
      <c r="B91" s="43" t="n">
        <f aca="false">B77+B87</f>
        <v>1.35</v>
      </c>
      <c r="C91" s="43" t="n">
        <f aca="false">C77+C87</f>
        <v>2.45</v>
      </c>
      <c r="D91" s="43" t="n">
        <f aca="false">D77+D87</f>
        <v>3.6</v>
      </c>
      <c r="E91" s="43" t="n">
        <f aca="false">E77+E87</f>
        <v>2.1</v>
      </c>
      <c r="F91" s="43" t="n">
        <f aca="false">F77+F87</f>
        <v>4.16041</v>
      </c>
      <c r="G91" s="43" t="n">
        <f aca="false">G77+G87</f>
        <v>6.46863</v>
      </c>
      <c r="H91" s="43" t="n">
        <f aca="false">H77+H87</f>
        <v>5.46690858181818</v>
      </c>
      <c r="I91" s="43" t="n">
        <f aca="false">I77+I87</f>
        <v>3.9461</v>
      </c>
      <c r="J91" s="43" t="n">
        <f aca="false">J77+J87</f>
        <v>2.45</v>
      </c>
      <c r="K91" s="43" t="n">
        <f aca="false">K77+K87</f>
        <v>4.16041</v>
      </c>
    </row>
    <row r="92" customFormat="false" ht="23.85" hidden="false" customHeight="false" outlineLevel="0" collapsed="false">
      <c r="A92" s="36" t="s">
        <v>294</v>
      </c>
      <c r="B92" s="44" t="n">
        <f aca="false">IF((B75+B77)=0,0,B91/(B75+B77))</f>
        <v>0.0371389270976616</v>
      </c>
      <c r="C92" s="44" t="n">
        <f aca="false">IF((C75+C77)=0,0,C91/(C75+C77))</f>
        <v>0.0654205607476635</v>
      </c>
      <c r="D92" s="44" t="n">
        <f aca="false">IF((D75+D77)=0,0,D91/(D75+D77))</f>
        <v>0.0932642487046632</v>
      </c>
      <c r="E92" s="44" t="n">
        <f aca="false">IF((E75+E77)=0,0,E91/(E75+E77))</f>
        <v>0.0566037735849057</v>
      </c>
      <c r="F92" s="44" t="n">
        <f aca="false">IF((F75+F77)=0,0,F91/(F75+F77))</f>
        <v>0.110209536423841</v>
      </c>
      <c r="G92" s="44" t="n">
        <f aca="false">IF((G75+G77)=0,0,G91/(G75+G77))</f>
        <v>0.184818</v>
      </c>
      <c r="H92" s="44" t="n">
        <f aca="false">IF((H75+H77)=0,0,H91/(H75+H77))</f>
        <v>0.156197388051948</v>
      </c>
      <c r="I92" s="44" t="n">
        <f aca="false">IF((I75+I77)=0,0,I91/(I75+I77))</f>
        <v>0.112745714285714</v>
      </c>
      <c r="J92" s="44" t="n">
        <f aca="false">IF((J75+J77)=0,0,J91/(J75+J77))</f>
        <v>0.0654205607476635</v>
      </c>
      <c r="K92" s="44" t="n">
        <f aca="false">IF((K75+K77)=0,0,K91/(K75+K77))</f>
        <v>0.110209536423841</v>
      </c>
    </row>
    <row r="93" customFormat="false" ht="15" hidden="false" customHeight="false" outlineLevel="0" collapsed="false">
      <c r="A93" s="36" t="s">
        <v>295</v>
      </c>
      <c r="B93" s="44" t="n">
        <f aca="false">IF(B75=0,0,B90/B75)</f>
        <v>1</v>
      </c>
      <c r="C93" s="44" t="n">
        <f aca="false">IF(C75=0,0,C90/C75)</f>
        <v>1</v>
      </c>
      <c r="D93" s="44" t="n">
        <f aca="false">IF(D75=0,0,D90/D75)</f>
        <v>1</v>
      </c>
      <c r="E93" s="44" t="n">
        <f aca="false">IF(E75=0,0,E90/E75)</f>
        <v>1</v>
      </c>
      <c r="F93" s="44" t="n">
        <f aca="false">IF(F75=0,0,F90/F75)</f>
        <v>0.959702571428572</v>
      </c>
      <c r="G93" s="44" t="n">
        <f aca="false">IF(G75=0,0,G90/G75)</f>
        <v>0.815182</v>
      </c>
      <c r="H93" s="44" t="n">
        <f aca="false">IF(H75=0,0,H90/H75)</f>
        <v>0.843802611948052</v>
      </c>
      <c r="I93" s="44" t="n">
        <f aca="false">IF(I75=0,0,I90/I75)</f>
        <v>0.887254285714286</v>
      </c>
      <c r="J93" s="44" t="n">
        <f aca="false">IF(J75=0,0,J90/J75)</f>
        <v>1</v>
      </c>
      <c r="K93" s="44" t="n">
        <f aca="false">IF(K75=0,0,K90/K75)</f>
        <v>0.959702571428572</v>
      </c>
    </row>
  </sheetData>
  <mergeCells count="2">
    <mergeCell ref="B4:F4"/>
    <mergeCell ref="G4:K4"/>
  </mergeCell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1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48"/>
    <col collapsed="false" customWidth="true" hidden="false" outlineLevel="0" max="3" min="3" style="0" width="13"/>
    <col collapsed="false" customWidth="true" hidden="false" outlineLevel="0" max="4" min="4" style="0" width="11"/>
    <col collapsed="false" customWidth="true" hidden="false" outlineLevel="0" max="5" min="5" style="0" width="9"/>
    <col collapsed="false" customWidth="true" hidden="false" outlineLevel="0" max="6" min="6" style="0" width="70"/>
  </cols>
  <sheetData>
    <row r="1" customFormat="false" ht="17.35" hidden="false" customHeight="false" outlineLevel="0" collapsed="false">
      <c r="A1" s="1" t="s">
        <v>299</v>
      </c>
    </row>
    <row r="2" customFormat="false" ht="15" hidden="false" customHeight="false" outlineLevel="0" collapsed="false">
      <c r="A2" s="2" t="s">
        <v>300</v>
      </c>
    </row>
    <row r="4" customFormat="false" ht="15" hidden="false" customHeight="false" outlineLevel="0" collapsed="false">
      <c r="A4" s="10" t="s">
        <v>301</v>
      </c>
      <c r="B4" s="10" t="s">
        <v>302</v>
      </c>
      <c r="C4" s="10" t="s">
        <v>303</v>
      </c>
      <c r="D4" s="10" t="s">
        <v>304</v>
      </c>
      <c r="E4" s="10" t="s">
        <v>305</v>
      </c>
      <c r="F4" s="10" t="s">
        <v>306</v>
      </c>
    </row>
    <row r="5" customFormat="false" ht="35.05" hidden="false" customHeight="false" outlineLevel="0" collapsed="false">
      <c r="A5" s="23" t="n">
        <v>1</v>
      </c>
      <c r="B5" s="23" t="s">
        <v>307</v>
      </c>
      <c r="C5" s="45" t="n">
        <f aca="false">eBayBPF_Fix+eBayBPF_T1*MIN(5,eBayBPF_T1_To)+eBayBPF_T2*MAX(0,MIN(5,eBayBPF_T2_To)-eBayBPF_T1_To)+eBayBPF_T3*MAX(0,MIN(5,eBayBPF_T3_To)-eBayBPF_T2_To)</f>
        <v>0.45</v>
      </c>
      <c r="D5" s="46" t="n">
        <v>0.45</v>
      </c>
      <c r="E5" s="47" t="str">
        <f aca="false">IF(ABS(C5-D5)&lt;=0.01,"PASS","CHECK")</f>
        <v>PASS</v>
      </c>
      <c r="F5" s="23" t="s">
        <v>308</v>
      </c>
    </row>
    <row r="6" customFormat="false" ht="35.05" hidden="false" customHeight="false" outlineLevel="0" collapsed="false">
      <c r="A6" s="23" t="n">
        <v>2</v>
      </c>
      <c r="B6" s="23" t="s">
        <v>309</v>
      </c>
      <c r="C6" s="45" t="n">
        <f aca="false">eBayBPF_Fix+eBayBPF_T1*MIN(20,eBayBPF_T1_To)+eBayBPF_T2*MAX(0,MIN(20,eBayBPF_T2_To)-eBayBPF_T1_To)+eBayBPF_T3*MAX(0,MIN(20,eBayBPF_T3_To)-eBayBPF_T2_To)</f>
        <v>1.5</v>
      </c>
      <c r="D6" s="46" t="n">
        <v>1.5</v>
      </c>
      <c r="E6" s="47" t="str">
        <f aca="false">IF(ABS(C6-D6)&lt;=0.01,"PASS","CHECK")</f>
        <v>PASS</v>
      </c>
      <c r="F6" s="23" t="s">
        <v>310</v>
      </c>
    </row>
    <row r="7" customFormat="false" ht="35.05" hidden="false" customHeight="false" outlineLevel="0" collapsed="false">
      <c r="A7" s="23" t="n">
        <v>3</v>
      </c>
      <c r="B7" s="23" t="s">
        <v>311</v>
      </c>
      <c r="C7" s="45" t="n">
        <f aca="false">eBayBPF_Fix+eBayBPF_T1*MIN(1500,eBayBPF_T1_To)+eBayBPF_T2*MAX(0,MIN(1500,eBayBPF_T2_To)-eBayBPF_T1_To)+eBayBPF_T3*MAX(0,MIN(1500,eBayBPF_T3_To)-eBayBPF_T2_To)</f>
        <v>36.7</v>
      </c>
      <c r="D7" s="46" t="n">
        <v>36.7</v>
      </c>
      <c r="E7" s="47" t="str">
        <f aca="false">IF(ABS(C7-D7)&lt;=0.01,"PASS","CHECK")</f>
        <v>PASS</v>
      </c>
      <c r="F7" s="23" t="s">
        <v>312</v>
      </c>
    </row>
    <row r="8" customFormat="false" ht="23.85" hidden="false" customHeight="false" outlineLevel="0" collapsed="false">
      <c r="A8" s="23" t="n">
        <v>4</v>
      </c>
      <c r="B8" s="23" t="s">
        <v>313</v>
      </c>
      <c r="C8" s="45" t="n">
        <f aca="false">(40+4)*Depop_Proc_Pct+Depop_Proc_Fix</f>
        <v>1.576</v>
      </c>
      <c r="D8" s="46" t="n">
        <v>1.58</v>
      </c>
      <c r="E8" s="47" t="str">
        <f aca="false">IF(ABS(C8-D8)&lt;=0.01,"PASS","CHECK")</f>
        <v>PASS</v>
      </c>
      <c r="F8" s="23" t="s">
        <v>314</v>
      </c>
    </row>
    <row r="9" customFormat="false" ht="23.85" hidden="false" customHeight="false" outlineLevel="0" collapsed="false">
      <c r="A9" s="23" t="n">
        <v>5</v>
      </c>
      <c r="B9" s="23" t="s">
        <v>315</v>
      </c>
      <c r="C9" s="45" t="n">
        <f aca="false">ROUND(80*Etsy_Txn,2)+ROUND(80*Etsy_Proc_Pct+Etsy_Proc_Fix,2)+ROUND(80*Etsy_ROF,2)</f>
        <v>8.98</v>
      </c>
      <c r="D9" s="46" t="n">
        <v>8.98</v>
      </c>
      <c r="E9" s="47" t="str">
        <f aca="false">IF(ABS(C9-D9)&lt;=0.01,"PASS","CHECK")</f>
        <v>PASS</v>
      </c>
      <c r="F9" s="23" t="s">
        <v>316</v>
      </c>
    </row>
    <row r="10" customFormat="false" ht="23.85" hidden="false" customHeight="false" outlineLevel="0" collapsed="false">
      <c r="A10" s="23" t="n">
        <v>6</v>
      </c>
      <c r="B10" s="23" t="s">
        <v>317</v>
      </c>
      <c r="C10" s="45" t="n">
        <f aca="false">95*TikTok_Comm</f>
        <v>8.55</v>
      </c>
      <c r="D10" s="46" t="n">
        <v>8.55</v>
      </c>
      <c r="E10" s="47" t="str">
        <f aca="false">IF(ABS(C10-D10)&lt;=0.01,"PASS","CHECK")</f>
        <v>PASS</v>
      </c>
      <c r="F10" s="23" t="s">
        <v>318</v>
      </c>
    </row>
    <row r="11" customFormat="false" ht="23.85" hidden="false" customHeight="false" outlineLevel="0" collapsed="false">
      <c r="A11" s="23" t="n">
        <v>7</v>
      </c>
      <c r="B11" s="23" t="s">
        <v>319</v>
      </c>
      <c r="C11" s="48" t="n">
        <f aca="false">ABS(Calculator!B34-Calculator!B46-Calculator!B32-Calculator!B47)+ABS(Calculator!C34-Calculator!C46-Calculator!C32-Calculator!C47)+ABS(Calculator!D34-Calculator!D46-Calculator!D32-Calculator!D47)+ABS(Calculator!E34-Calculator!E46-Calculator!E32-Calculator!E47)+ABS(Calculator!F34-Calculator!F46-Calculator!F32-Calculator!F47)+ABS(Calculator!G34-Calculator!G46-Calculator!G32-Calculator!G47)+ABS(Calculator!H34-Calculator!H46-Calculator!H32-Calculator!H47)+ABS(Calculator!I34-Calculator!I46-Calculator!I32-Calculator!I47)+ABS(Calculator!J34-Calculator!J46-Calculator!J32-Calculator!J47)+ABS(Calculator!K34-Calculator!K46-Calculator!K32-Calculator!K47)</f>
        <v>0</v>
      </c>
      <c r="D11" s="49" t="n">
        <v>0</v>
      </c>
      <c r="E11" s="47" t="str">
        <f aca="false">IF(ABS(C11-D11)&lt;=0.01,"PASS","CHECK")</f>
        <v>PASS</v>
      </c>
      <c r="F11" s="23" t="s">
        <v>320</v>
      </c>
    </row>
    <row r="13" customFormat="false" ht="15" hidden="false" customHeight="false" outlineLevel="0" collapsed="false">
      <c r="B13" s="11" t="s">
        <v>321</v>
      </c>
      <c r="E13" s="11" t="str">
        <f aca="false">IF(COUNTIF(E5:E11,"PASS")=7,"ALL PASS","REVIEW")</f>
        <v>ALL PASS</v>
      </c>
    </row>
  </sheetData>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2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34"/>
    <col collapsed="false" customWidth="true" hidden="false" outlineLevel="0" max="3" min="3" style="0" width="55"/>
    <col collapsed="false" customWidth="true" hidden="false" outlineLevel="0" max="4" min="4" style="0" width="50"/>
    <col collapsed="false" customWidth="true" hidden="false" outlineLevel="0" max="5" min="5" style="0" width="40"/>
  </cols>
  <sheetData>
    <row r="1" customFormat="false" ht="17.35" hidden="false" customHeight="false" outlineLevel="0" collapsed="false">
      <c r="A1" s="1" t="s">
        <v>322</v>
      </c>
    </row>
    <row r="3" customFormat="false" ht="15" hidden="false" customHeight="false" outlineLevel="0" collapsed="false">
      <c r="A3" s="10" t="s">
        <v>323</v>
      </c>
      <c r="B3" s="10" t="s">
        <v>324</v>
      </c>
      <c r="C3" s="10" t="s">
        <v>325</v>
      </c>
      <c r="D3" s="10" t="s">
        <v>326</v>
      </c>
      <c r="E3" s="10" t="s">
        <v>327</v>
      </c>
    </row>
    <row r="4" customFormat="false" ht="35.05" hidden="false" customHeight="false" outlineLevel="0" collapsed="false">
      <c r="A4" s="23" t="s">
        <v>328</v>
      </c>
      <c r="B4" s="23" t="s">
        <v>329</v>
      </c>
      <c r="C4" s="23" t="s">
        <v>330</v>
      </c>
      <c r="D4" s="23" t="s">
        <v>331</v>
      </c>
      <c r="E4" s="23" t="s">
        <v>130</v>
      </c>
    </row>
    <row r="5" customFormat="false" ht="46.25" hidden="false" customHeight="false" outlineLevel="0" collapsed="false">
      <c r="A5" s="23" t="s">
        <v>332</v>
      </c>
      <c r="B5" s="23" t="s">
        <v>333</v>
      </c>
      <c r="C5" s="23" t="s">
        <v>334</v>
      </c>
      <c r="D5" s="23" t="s">
        <v>335</v>
      </c>
      <c r="E5" s="23" t="s">
        <v>336</v>
      </c>
    </row>
    <row r="6" customFormat="false" ht="35.05" hidden="false" customHeight="false" outlineLevel="0" collapsed="false">
      <c r="A6" s="23" t="s">
        <v>337</v>
      </c>
      <c r="B6" s="23" t="s">
        <v>338</v>
      </c>
      <c r="C6" s="23" t="s">
        <v>339</v>
      </c>
      <c r="D6" s="23" t="s">
        <v>340</v>
      </c>
      <c r="E6" s="23" t="s">
        <v>140</v>
      </c>
    </row>
    <row r="7" customFormat="false" ht="46.25" hidden="false" customHeight="false" outlineLevel="0" collapsed="false">
      <c r="A7" s="23" t="s">
        <v>341</v>
      </c>
      <c r="B7" s="23" t="s">
        <v>342</v>
      </c>
      <c r="C7" s="23" t="s">
        <v>343</v>
      </c>
      <c r="D7" s="23" t="s">
        <v>344</v>
      </c>
      <c r="E7" s="23" t="s">
        <v>113</v>
      </c>
    </row>
    <row r="8" customFormat="false" ht="35.05" hidden="false" customHeight="false" outlineLevel="0" collapsed="false">
      <c r="A8" s="23" t="s">
        <v>345</v>
      </c>
      <c r="B8" s="23" t="s">
        <v>346</v>
      </c>
      <c r="C8" s="23" t="s">
        <v>347</v>
      </c>
      <c r="D8" s="23" t="s">
        <v>348</v>
      </c>
      <c r="E8" s="23" t="s">
        <v>163</v>
      </c>
    </row>
    <row r="9" customFormat="false" ht="23.85" hidden="false" customHeight="false" outlineLevel="0" collapsed="false">
      <c r="A9" s="23" t="s">
        <v>349</v>
      </c>
      <c r="B9" s="23" t="s">
        <v>350</v>
      </c>
      <c r="C9" s="23" t="s">
        <v>351</v>
      </c>
      <c r="D9" s="23" t="s">
        <v>352</v>
      </c>
      <c r="E9" s="23" t="s">
        <v>189</v>
      </c>
    </row>
    <row r="10" customFormat="false" ht="35.05" hidden="false" customHeight="false" outlineLevel="0" collapsed="false">
      <c r="A10" s="23" t="s">
        <v>353</v>
      </c>
      <c r="B10" s="23" t="s">
        <v>354</v>
      </c>
      <c r="C10" s="23" t="s">
        <v>355</v>
      </c>
      <c r="D10" s="23" t="s">
        <v>356</v>
      </c>
      <c r="E10" s="23" t="s">
        <v>210</v>
      </c>
    </row>
    <row r="11" customFormat="false" ht="46.25" hidden="false" customHeight="false" outlineLevel="0" collapsed="false">
      <c r="A11" s="23" t="s">
        <v>357</v>
      </c>
      <c r="B11" s="23" t="s">
        <v>358</v>
      </c>
      <c r="C11" s="23" t="s">
        <v>359</v>
      </c>
      <c r="D11" s="23" t="s">
        <v>360</v>
      </c>
      <c r="E11" s="23" t="s">
        <v>244</v>
      </c>
    </row>
    <row r="12" customFormat="false" ht="35.05" hidden="false" customHeight="false" outlineLevel="0" collapsed="false">
      <c r="A12" s="23" t="s">
        <v>361</v>
      </c>
      <c r="B12" s="23" t="s">
        <v>362</v>
      </c>
      <c r="C12" s="23" t="s">
        <v>363</v>
      </c>
      <c r="D12" s="23" t="s">
        <v>364</v>
      </c>
      <c r="E12" s="23" t="s">
        <v>365</v>
      </c>
    </row>
    <row r="13" customFormat="false" ht="23.85" hidden="false" customHeight="false" outlineLevel="0" collapsed="false">
      <c r="A13" s="23" t="s">
        <v>366</v>
      </c>
      <c r="B13" s="23" t="s">
        <v>367</v>
      </c>
      <c r="C13" s="23" t="s">
        <v>368</v>
      </c>
      <c r="D13" s="23" t="s">
        <v>369</v>
      </c>
      <c r="E13" s="23" t="s">
        <v>370</v>
      </c>
    </row>
    <row r="14" customFormat="false" ht="35.05" hidden="false" customHeight="false" outlineLevel="0" collapsed="false">
      <c r="A14" s="23" t="s">
        <v>371</v>
      </c>
      <c r="B14" s="23" t="s">
        <v>372</v>
      </c>
      <c r="C14" s="23" t="s">
        <v>373</v>
      </c>
      <c r="D14" s="23" t="s">
        <v>374</v>
      </c>
      <c r="E14" s="23" t="s">
        <v>375</v>
      </c>
    </row>
    <row r="15" customFormat="false" ht="35.05" hidden="false" customHeight="false" outlineLevel="0" collapsed="false">
      <c r="A15" s="23" t="s">
        <v>376</v>
      </c>
      <c r="B15" s="23" t="s">
        <v>377</v>
      </c>
      <c r="C15" s="23" t="s">
        <v>378</v>
      </c>
      <c r="D15" s="23" t="s">
        <v>379</v>
      </c>
      <c r="E15" s="23" t="s">
        <v>380</v>
      </c>
    </row>
    <row r="18" customFormat="false" ht="15" hidden="false" customHeight="false" outlineLevel="0" collapsed="false">
      <c r="A18" s="3" t="s">
        <v>381</v>
      </c>
    </row>
    <row r="19" customFormat="false" ht="15" hidden="false" customHeight="false" outlineLevel="0" collapsed="false">
      <c r="A19" s="10" t="s">
        <v>301</v>
      </c>
      <c r="B19" s="10" t="s">
        <v>382</v>
      </c>
      <c r="C19" s="10" t="s">
        <v>383</v>
      </c>
      <c r="D19" s="10" t="s">
        <v>384</v>
      </c>
      <c r="E19" s="10" t="s">
        <v>385</v>
      </c>
    </row>
    <row r="20" customFormat="false" ht="23.85" hidden="false" customHeight="false" outlineLevel="0" collapsed="false">
      <c r="A20" s="23" t="s">
        <v>328</v>
      </c>
      <c r="B20" s="23" t="s">
        <v>386</v>
      </c>
      <c r="C20" s="23" t="s">
        <v>387</v>
      </c>
      <c r="D20" s="23" t="s">
        <v>388</v>
      </c>
      <c r="E20" s="23" t="s">
        <v>389</v>
      </c>
    </row>
    <row r="21" customFormat="false" ht="23.85" hidden="false" customHeight="false" outlineLevel="0" collapsed="false">
      <c r="A21" s="23" t="s">
        <v>332</v>
      </c>
      <c r="B21" s="23" t="s">
        <v>390</v>
      </c>
      <c r="C21" s="23" t="s">
        <v>391</v>
      </c>
      <c r="D21" s="23" t="s">
        <v>392</v>
      </c>
      <c r="E21" s="23" t="s">
        <v>393</v>
      </c>
    </row>
    <row r="22" customFormat="false" ht="23.85" hidden="false" customHeight="false" outlineLevel="0" collapsed="false">
      <c r="A22" s="23" t="s">
        <v>337</v>
      </c>
      <c r="B22" s="23" t="s">
        <v>394</v>
      </c>
      <c r="C22" s="23" t="s">
        <v>395</v>
      </c>
      <c r="D22" s="23" t="s">
        <v>396</v>
      </c>
      <c r="E22" s="23" t="s">
        <v>397</v>
      </c>
    </row>
    <row r="23" customFormat="false" ht="35.05" hidden="false" customHeight="false" outlineLevel="0" collapsed="false">
      <c r="A23" s="23" t="s">
        <v>341</v>
      </c>
      <c r="B23" s="23" t="s">
        <v>398</v>
      </c>
      <c r="C23" s="23" t="s">
        <v>399</v>
      </c>
      <c r="D23" s="23" t="s">
        <v>400</v>
      </c>
      <c r="E23" s="23" t="s">
        <v>401</v>
      </c>
    </row>
    <row r="24" customFormat="false" ht="15" hidden="false" customHeight="false" outlineLevel="0" collapsed="false">
      <c r="A24" s="23" t="s">
        <v>345</v>
      </c>
      <c r="B24" s="23" t="s">
        <v>402</v>
      </c>
      <c r="C24" s="23" t="s">
        <v>403</v>
      </c>
      <c r="D24" s="23" t="s">
        <v>404</v>
      </c>
      <c r="E24" s="23" t="s">
        <v>405</v>
      </c>
    </row>
    <row r="25" customFormat="false" ht="23.85" hidden="false" customHeight="false" outlineLevel="0" collapsed="false">
      <c r="A25" s="23" t="s">
        <v>349</v>
      </c>
      <c r="B25" s="23" t="s">
        <v>406</v>
      </c>
      <c r="C25" s="23" t="s">
        <v>407</v>
      </c>
      <c r="D25" s="23" t="s">
        <v>408</v>
      </c>
      <c r="E25" s="23" t="s">
        <v>409</v>
      </c>
    </row>
    <row r="26" customFormat="false" ht="23.85" hidden="false" customHeight="false" outlineLevel="0" collapsed="false">
      <c r="A26" s="23" t="s">
        <v>353</v>
      </c>
      <c r="B26" s="23" t="s">
        <v>410</v>
      </c>
      <c r="C26" s="23" t="s">
        <v>411</v>
      </c>
      <c r="D26" s="23" t="s">
        <v>412</v>
      </c>
      <c r="E26" s="23" t="s">
        <v>413</v>
      </c>
    </row>
  </sheetData>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2026-10-21T07:45:56Z</dcterms:created>
  <dc:creator>openpyxl</dc:creator>
  <dc:description/>
  <dc:language>en-US</dc:language>
  <cp:lastModifiedBy/>
  <dcterms:modified xsi:type="dcterms:W3CDTF">2026-10-21T08:45:58Z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